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olina Barrera\Mooney Dropbox\Carol Barrera\Barrera_Lopez_Carol\GlobalCrustalStructureStudy2023\SummaryWork\AGESTUDY_2023\GUBANOV_MOONEY\"/>
    </mc:Choice>
  </mc:AlternateContent>
  <xr:revisionPtr revIDLastSave="0" documentId="13_ncr:1_{750EF813-A041-4574-8024-E44E8C1678DF}" xr6:coauthVersionLast="47" xr6:coauthVersionMax="47" xr10:uidLastSave="{00000000-0000-0000-0000-000000000000}"/>
  <bookViews>
    <workbookView xWindow="-28920" yWindow="-5985" windowWidth="29040" windowHeight="15720" activeTab="7" xr2:uid="{14A0573E-4DF3-4D04-9F61-CB4F4A8C0492}"/>
  </bookViews>
  <sheets>
    <sheet name="MCE" sheetId="5" r:id="rId1"/>
    <sheet name="PAL" sheetId="11" r:id="rId2"/>
    <sheet name="NEO" sheetId="7" r:id="rId3"/>
    <sheet name="MES" sheetId="6" r:id="rId4"/>
    <sheet name="PAP" sheetId="8" r:id="rId5"/>
    <sheet name="ARC" sheetId="10" r:id="rId6"/>
    <sheet name="ALLAges" sheetId="14" r:id="rId7"/>
    <sheet name="ALLAges_AreaWeight" sheetId="15" r:id="rId8"/>
    <sheet name="AAGES" sheetId="16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3" i="15" l="1"/>
  <c r="H31" i="14"/>
  <c r="H15" i="16"/>
  <c r="H16" i="16"/>
  <c r="H17" i="16"/>
  <c r="H18" i="16"/>
  <c r="H19" i="16"/>
  <c r="H20" i="16"/>
  <c r="H21" i="16"/>
  <c r="H22" i="16"/>
  <c r="H23" i="16"/>
  <c r="F15" i="16"/>
  <c r="F16" i="16"/>
  <c r="F17" i="16"/>
  <c r="F18" i="16"/>
  <c r="F19" i="16"/>
  <c r="F20" i="16"/>
  <c r="F21" i="16"/>
  <c r="F22" i="16"/>
  <c r="F23" i="16"/>
  <c r="D15" i="16"/>
  <c r="D16" i="16"/>
  <c r="D17" i="16"/>
  <c r="D18" i="16"/>
  <c r="D19" i="16"/>
  <c r="D20" i="16"/>
  <c r="D21" i="16"/>
  <c r="D22" i="16"/>
  <c r="D23" i="16"/>
  <c r="B15" i="16"/>
  <c r="B16" i="16"/>
  <c r="B17" i="16"/>
  <c r="B18" i="16"/>
  <c r="B19" i="16"/>
  <c r="B20" i="16"/>
  <c r="B21" i="16"/>
  <c r="B22" i="16"/>
  <c r="B23" i="16"/>
  <c r="H14" i="16"/>
  <c r="F14" i="16"/>
  <c r="D14" i="16"/>
  <c r="B14" i="16"/>
  <c r="W26" i="15"/>
  <c r="Y52" i="15"/>
  <c r="W43" i="15"/>
  <c r="W30" i="15"/>
  <c r="Y30" i="15" s="1"/>
  <c r="J35" i="14"/>
  <c r="J37" i="14"/>
  <c r="I31" i="14"/>
  <c r="I32" i="14"/>
  <c r="I33" i="14"/>
  <c r="I34" i="14"/>
  <c r="J34" i="14" s="1"/>
  <c r="I35" i="14"/>
  <c r="I36" i="14"/>
  <c r="I37" i="14"/>
  <c r="I38" i="14"/>
  <c r="I39" i="14"/>
  <c r="I40" i="14"/>
  <c r="H32" i="14"/>
  <c r="J32" i="14" s="1"/>
  <c r="H33" i="14"/>
  <c r="J33" i="14" s="1"/>
  <c r="H34" i="14"/>
  <c r="H35" i="14"/>
  <c r="H36" i="14"/>
  <c r="J36" i="14" s="1"/>
  <c r="H37" i="14"/>
  <c r="H38" i="14"/>
  <c r="J38" i="14" s="1"/>
  <c r="H39" i="14"/>
  <c r="J39" i="14" s="1"/>
  <c r="H40" i="14"/>
  <c r="J40" i="14" s="1"/>
  <c r="J31" i="14"/>
  <c r="C28" i="10"/>
  <c r="I28" i="10"/>
  <c r="G28" i="10"/>
  <c r="E28" i="10"/>
  <c r="C28" i="8"/>
  <c r="I28" i="8"/>
  <c r="G28" i="8"/>
  <c r="E28" i="8"/>
  <c r="C28" i="6"/>
  <c r="I28" i="6"/>
  <c r="G28" i="6"/>
  <c r="E28" i="6"/>
  <c r="C26" i="7"/>
  <c r="I26" i="7"/>
  <c r="G26" i="7"/>
  <c r="E26" i="7"/>
  <c r="E27" i="11"/>
  <c r="G27" i="11"/>
  <c r="I27" i="11"/>
  <c r="C27" i="11"/>
  <c r="I28" i="5"/>
  <c r="G28" i="5"/>
  <c r="E28" i="5"/>
  <c r="C28" i="5"/>
  <c r="G12" i="10" l="1"/>
  <c r="G25" i="10" s="1"/>
  <c r="J12" i="14"/>
  <c r="I12" i="14"/>
  <c r="I25" i="14" s="1"/>
  <c r="H12" i="14"/>
  <c r="G12" i="14"/>
  <c r="G25" i="14" s="1"/>
  <c r="J12" i="10"/>
  <c r="I25" i="10" s="1"/>
  <c r="I12" i="10"/>
  <c r="H12" i="10"/>
  <c r="J12" i="8"/>
  <c r="I12" i="8"/>
  <c r="H12" i="8"/>
  <c r="G12" i="8"/>
  <c r="G25" i="8" s="1"/>
  <c r="G12" i="6"/>
  <c r="G25" i="6" s="1"/>
  <c r="J12" i="6"/>
  <c r="I12" i="6"/>
  <c r="H12" i="6"/>
  <c r="G11" i="7"/>
  <c r="J11" i="7"/>
  <c r="I11" i="7"/>
  <c r="I23" i="7" s="1"/>
  <c r="H11" i="7"/>
  <c r="J12" i="5"/>
  <c r="I12" i="5"/>
  <c r="H12" i="5"/>
  <c r="G12" i="5"/>
  <c r="H12" i="11"/>
  <c r="I12" i="11"/>
  <c r="J12" i="11"/>
  <c r="I24" i="11" s="1"/>
  <c r="G12" i="11"/>
  <c r="AE3" i="15"/>
  <c r="T12" i="15" s="1"/>
  <c r="AD3" i="15"/>
  <c r="T4" i="15" s="1"/>
  <c r="C12" i="14"/>
  <c r="F12" i="14"/>
  <c r="E12" i="14"/>
  <c r="E25" i="14" s="1"/>
  <c r="D12" i="14"/>
  <c r="D12" i="10"/>
  <c r="E12" i="10"/>
  <c r="E25" i="10" s="1"/>
  <c r="F12" i="10"/>
  <c r="C12" i="10"/>
  <c r="C24" i="8"/>
  <c r="E24" i="8"/>
  <c r="G24" i="8"/>
  <c r="I24" i="8"/>
  <c r="C12" i="8"/>
  <c r="C25" i="8" s="1"/>
  <c r="I25" i="8"/>
  <c r="F12" i="8"/>
  <c r="E12" i="8"/>
  <c r="E25" i="8" s="1"/>
  <c r="D12" i="8"/>
  <c r="D12" i="6"/>
  <c r="E12" i="6"/>
  <c r="E25" i="6" s="1"/>
  <c r="F12" i="6"/>
  <c r="I25" i="6"/>
  <c r="C12" i="6"/>
  <c r="C25" i="6" s="1"/>
  <c r="C23" i="7"/>
  <c r="G23" i="7"/>
  <c r="E23" i="7"/>
  <c r="D11" i="7"/>
  <c r="E11" i="7"/>
  <c r="F11" i="7"/>
  <c r="C11" i="7"/>
  <c r="C24" i="11"/>
  <c r="E24" i="11"/>
  <c r="C25" i="11"/>
  <c r="D12" i="11"/>
  <c r="E12" i="11"/>
  <c r="F12" i="11"/>
  <c r="C12" i="11"/>
  <c r="D12" i="5"/>
  <c r="E25" i="5"/>
  <c r="E26" i="5"/>
  <c r="C26" i="5"/>
  <c r="C25" i="5"/>
  <c r="E12" i="5"/>
  <c r="F12" i="5"/>
  <c r="C12" i="5"/>
  <c r="K12" i="5"/>
  <c r="N4" i="5" s="1"/>
  <c r="C25" i="14" l="1"/>
  <c r="C25" i="10"/>
  <c r="I25" i="5"/>
  <c r="G25" i="5"/>
  <c r="G24" i="11"/>
  <c r="H9" i="15"/>
  <c r="H48" i="15" s="1"/>
  <c r="K9" i="15"/>
  <c r="K22" i="15" s="1"/>
  <c r="N9" i="15"/>
  <c r="N22" i="15" s="1"/>
  <c r="Q10" i="15"/>
  <c r="Q49" i="15" s="1"/>
  <c r="E7" i="15"/>
  <c r="E46" i="15" s="1"/>
  <c r="T11" i="15"/>
  <c r="T50" i="15" s="1"/>
  <c r="T25" i="15"/>
  <c r="T38" i="15" s="1"/>
  <c r="T51" i="15"/>
  <c r="T17" i="15"/>
  <c r="T30" i="15" s="1"/>
  <c r="T43" i="15"/>
  <c r="E6" i="15"/>
  <c r="H8" i="15"/>
  <c r="K8" i="15"/>
  <c r="N8" i="15"/>
  <c r="Q9" i="15"/>
  <c r="T10" i="15"/>
  <c r="E11" i="15"/>
  <c r="H6" i="15"/>
  <c r="K6" i="15"/>
  <c r="N6" i="15"/>
  <c r="Q7" i="15"/>
  <c r="T8" i="15"/>
  <c r="K7" i="15"/>
  <c r="E4" i="15"/>
  <c r="E12" i="15"/>
  <c r="H5" i="15"/>
  <c r="K5" i="15"/>
  <c r="N5" i="15"/>
  <c r="Q6" i="15"/>
  <c r="T7" i="15"/>
  <c r="N7" i="15"/>
  <c r="E10" i="15"/>
  <c r="H4" i="15"/>
  <c r="K4" i="15"/>
  <c r="N4" i="15"/>
  <c r="N12" i="15"/>
  <c r="Q5" i="15"/>
  <c r="T6" i="15"/>
  <c r="H7" i="15"/>
  <c r="Q8" i="15"/>
  <c r="E9" i="15"/>
  <c r="H11" i="15"/>
  <c r="K11" i="15"/>
  <c r="N11" i="15"/>
  <c r="Q4" i="15"/>
  <c r="Q12" i="15"/>
  <c r="T5" i="15"/>
  <c r="E5" i="15"/>
  <c r="T9" i="15"/>
  <c r="E8" i="15"/>
  <c r="H10" i="15"/>
  <c r="K10" i="15"/>
  <c r="N10" i="15"/>
  <c r="Q11" i="15"/>
  <c r="N6" i="5"/>
  <c r="N11" i="5"/>
  <c r="N10" i="5"/>
  <c r="N9" i="5"/>
  <c r="N8" i="5"/>
  <c r="N7" i="5"/>
  <c r="N5" i="5"/>
  <c r="N3" i="5"/>
  <c r="I26" i="14"/>
  <c r="G26" i="14"/>
  <c r="E26" i="14"/>
  <c r="C26" i="14"/>
  <c r="L24" i="14"/>
  <c r="K24" i="14"/>
  <c r="I24" i="14"/>
  <c r="G24" i="14"/>
  <c r="E24" i="14"/>
  <c r="C24" i="14"/>
  <c r="L23" i="14"/>
  <c r="K23" i="14"/>
  <c r="I23" i="14"/>
  <c r="G23" i="14"/>
  <c r="E23" i="14"/>
  <c r="C23" i="14"/>
  <c r="L22" i="14"/>
  <c r="K22" i="14"/>
  <c r="I22" i="14"/>
  <c r="G22" i="14"/>
  <c r="E22" i="14"/>
  <c r="C22" i="14"/>
  <c r="L21" i="14"/>
  <c r="K21" i="14"/>
  <c r="I21" i="14"/>
  <c r="G21" i="14"/>
  <c r="E21" i="14"/>
  <c r="C21" i="14"/>
  <c r="L20" i="14"/>
  <c r="K20" i="14"/>
  <c r="I20" i="14"/>
  <c r="G20" i="14"/>
  <c r="E20" i="14"/>
  <c r="C20" i="14"/>
  <c r="L19" i="14"/>
  <c r="K19" i="14"/>
  <c r="I19" i="14"/>
  <c r="G19" i="14"/>
  <c r="E19" i="14"/>
  <c r="C19" i="14"/>
  <c r="L18" i="14"/>
  <c r="K18" i="14"/>
  <c r="I18" i="14"/>
  <c r="G18" i="14"/>
  <c r="E18" i="14"/>
  <c r="C18" i="14"/>
  <c r="L17" i="14"/>
  <c r="K17" i="14"/>
  <c r="I17" i="14"/>
  <c r="G17" i="14"/>
  <c r="E17" i="14"/>
  <c r="C17" i="14"/>
  <c r="L16" i="14"/>
  <c r="K16" i="14"/>
  <c r="I16" i="14"/>
  <c r="G16" i="14"/>
  <c r="E16" i="14"/>
  <c r="C16" i="14"/>
  <c r="I26" i="10"/>
  <c r="G26" i="10"/>
  <c r="E26" i="10"/>
  <c r="C26" i="10"/>
  <c r="L24" i="10"/>
  <c r="K24" i="10"/>
  <c r="I24" i="10"/>
  <c r="G24" i="10"/>
  <c r="E24" i="10"/>
  <c r="C24" i="10"/>
  <c r="L23" i="10"/>
  <c r="K23" i="10"/>
  <c r="I23" i="10"/>
  <c r="G23" i="10"/>
  <c r="E23" i="10"/>
  <c r="C23" i="10"/>
  <c r="L22" i="10"/>
  <c r="K22" i="10"/>
  <c r="I22" i="10"/>
  <c r="G22" i="10"/>
  <c r="E22" i="10"/>
  <c r="C22" i="10"/>
  <c r="L21" i="10"/>
  <c r="K21" i="10"/>
  <c r="I21" i="10"/>
  <c r="G21" i="10"/>
  <c r="E21" i="10"/>
  <c r="C21" i="10"/>
  <c r="L20" i="10"/>
  <c r="K20" i="10"/>
  <c r="I20" i="10"/>
  <c r="G20" i="10"/>
  <c r="E20" i="10"/>
  <c r="C20" i="10"/>
  <c r="L19" i="10"/>
  <c r="K19" i="10"/>
  <c r="I19" i="10"/>
  <c r="G19" i="10"/>
  <c r="E19" i="10"/>
  <c r="C19" i="10"/>
  <c r="L18" i="10"/>
  <c r="K18" i="10"/>
  <c r="I18" i="10"/>
  <c r="G18" i="10"/>
  <c r="E18" i="10"/>
  <c r="C18" i="10"/>
  <c r="L17" i="10"/>
  <c r="K17" i="10"/>
  <c r="I17" i="10"/>
  <c r="G17" i="10"/>
  <c r="E17" i="10"/>
  <c r="C17" i="10"/>
  <c r="L16" i="10"/>
  <c r="K16" i="10"/>
  <c r="I16" i="10"/>
  <c r="G16" i="10"/>
  <c r="E16" i="10"/>
  <c r="C16" i="10"/>
  <c r="I26" i="8"/>
  <c r="G26" i="8"/>
  <c r="E26" i="8"/>
  <c r="C26" i="8"/>
  <c r="L24" i="8"/>
  <c r="K24" i="8"/>
  <c r="L23" i="8"/>
  <c r="K23" i="8"/>
  <c r="I23" i="8"/>
  <c r="G23" i="8"/>
  <c r="E23" i="8"/>
  <c r="C23" i="8"/>
  <c r="L22" i="8"/>
  <c r="K22" i="8"/>
  <c r="I22" i="8"/>
  <c r="G22" i="8"/>
  <c r="E22" i="8"/>
  <c r="C22" i="8"/>
  <c r="L21" i="8"/>
  <c r="K21" i="8"/>
  <c r="I21" i="8"/>
  <c r="G21" i="8"/>
  <c r="E21" i="8"/>
  <c r="C21" i="8"/>
  <c r="L20" i="8"/>
  <c r="K20" i="8"/>
  <c r="I20" i="8"/>
  <c r="G20" i="8"/>
  <c r="E20" i="8"/>
  <c r="C20" i="8"/>
  <c r="L19" i="8"/>
  <c r="K19" i="8"/>
  <c r="I19" i="8"/>
  <c r="G19" i="8"/>
  <c r="E19" i="8"/>
  <c r="C19" i="8"/>
  <c r="L18" i="8"/>
  <c r="K18" i="8"/>
  <c r="I18" i="8"/>
  <c r="G18" i="8"/>
  <c r="E18" i="8"/>
  <c r="C18" i="8"/>
  <c r="L17" i="8"/>
  <c r="K17" i="8"/>
  <c r="I17" i="8"/>
  <c r="G17" i="8"/>
  <c r="E17" i="8"/>
  <c r="C17" i="8"/>
  <c r="L16" i="8"/>
  <c r="K16" i="8"/>
  <c r="I16" i="8"/>
  <c r="G16" i="8"/>
  <c r="E16" i="8"/>
  <c r="C16" i="8"/>
  <c r="C16" i="6"/>
  <c r="I26" i="6"/>
  <c r="G26" i="6"/>
  <c r="E26" i="6"/>
  <c r="C26" i="6"/>
  <c r="L24" i="6"/>
  <c r="K24" i="6"/>
  <c r="I24" i="6"/>
  <c r="G24" i="6"/>
  <c r="E24" i="6"/>
  <c r="C24" i="6"/>
  <c r="L23" i="6"/>
  <c r="K23" i="6"/>
  <c r="I23" i="6"/>
  <c r="G23" i="6"/>
  <c r="E23" i="6"/>
  <c r="C23" i="6"/>
  <c r="L22" i="6"/>
  <c r="K22" i="6"/>
  <c r="I22" i="6"/>
  <c r="G22" i="6"/>
  <c r="E22" i="6"/>
  <c r="C22" i="6"/>
  <c r="L21" i="6"/>
  <c r="K21" i="6"/>
  <c r="I21" i="6"/>
  <c r="G21" i="6"/>
  <c r="E21" i="6"/>
  <c r="C21" i="6"/>
  <c r="L20" i="6"/>
  <c r="K20" i="6"/>
  <c r="I20" i="6"/>
  <c r="G20" i="6"/>
  <c r="E20" i="6"/>
  <c r="C20" i="6"/>
  <c r="L19" i="6"/>
  <c r="K19" i="6"/>
  <c r="I19" i="6"/>
  <c r="G19" i="6"/>
  <c r="E19" i="6"/>
  <c r="C19" i="6"/>
  <c r="L18" i="6"/>
  <c r="K18" i="6"/>
  <c r="I18" i="6"/>
  <c r="G18" i="6"/>
  <c r="E18" i="6"/>
  <c r="C18" i="6"/>
  <c r="L17" i="6"/>
  <c r="K17" i="6"/>
  <c r="I17" i="6"/>
  <c r="G17" i="6"/>
  <c r="E17" i="6"/>
  <c r="C17" i="6"/>
  <c r="L16" i="6"/>
  <c r="K16" i="6"/>
  <c r="I16" i="6"/>
  <c r="G16" i="6"/>
  <c r="E16" i="6"/>
  <c r="C16" i="11"/>
  <c r="I25" i="11"/>
  <c r="G25" i="11"/>
  <c r="E25" i="11"/>
  <c r="L23" i="11"/>
  <c r="K23" i="11"/>
  <c r="I23" i="11"/>
  <c r="G23" i="11"/>
  <c r="E23" i="11"/>
  <c r="C23" i="11"/>
  <c r="L22" i="11"/>
  <c r="K22" i="11"/>
  <c r="I22" i="11"/>
  <c r="G22" i="11"/>
  <c r="E22" i="11"/>
  <c r="C22" i="11"/>
  <c r="L21" i="11"/>
  <c r="K21" i="11"/>
  <c r="I21" i="11"/>
  <c r="G21" i="11"/>
  <c r="E21" i="11"/>
  <c r="C21" i="11"/>
  <c r="L20" i="11"/>
  <c r="K20" i="11"/>
  <c r="I20" i="11"/>
  <c r="G20" i="11"/>
  <c r="E20" i="11"/>
  <c r="C20" i="11"/>
  <c r="L19" i="11"/>
  <c r="K19" i="11"/>
  <c r="I19" i="11"/>
  <c r="G19" i="11"/>
  <c r="E19" i="11"/>
  <c r="C19" i="11"/>
  <c r="L18" i="11"/>
  <c r="K18" i="11"/>
  <c r="I18" i="11"/>
  <c r="G18" i="11"/>
  <c r="E18" i="11"/>
  <c r="C18" i="11"/>
  <c r="L17" i="11"/>
  <c r="K17" i="11"/>
  <c r="I17" i="11"/>
  <c r="G17" i="11"/>
  <c r="E17" i="11"/>
  <c r="C17" i="11"/>
  <c r="L16" i="11"/>
  <c r="K16" i="11"/>
  <c r="I16" i="11"/>
  <c r="G16" i="11"/>
  <c r="E16" i="11"/>
  <c r="L17" i="5"/>
  <c r="L18" i="5"/>
  <c r="L19" i="5"/>
  <c r="L20" i="5"/>
  <c r="L21" i="5"/>
  <c r="L22" i="5"/>
  <c r="L23" i="5"/>
  <c r="L24" i="5"/>
  <c r="K17" i="5"/>
  <c r="K18" i="5"/>
  <c r="K19" i="5"/>
  <c r="K20" i="5"/>
  <c r="K21" i="5"/>
  <c r="K22" i="5"/>
  <c r="K23" i="5"/>
  <c r="K24" i="5"/>
  <c r="I17" i="5"/>
  <c r="I18" i="5"/>
  <c r="I19" i="5"/>
  <c r="I20" i="5"/>
  <c r="I21" i="5"/>
  <c r="I22" i="5"/>
  <c r="I23" i="5"/>
  <c r="I24" i="5"/>
  <c r="I26" i="5"/>
  <c r="G17" i="5"/>
  <c r="G18" i="5"/>
  <c r="G19" i="5"/>
  <c r="G20" i="5"/>
  <c r="G21" i="5"/>
  <c r="G22" i="5"/>
  <c r="G23" i="5"/>
  <c r="G24" i="5"/>
  <c r="G26" i="5"/>
  <c r="E17" i="5"/>
  <c r="E18" i="5"/>
  <c r="E19" i="5"/>
  <c r="E20" i="5"/>
  <c r="E21" i="5"/>
  <c r="E22" i="5"/>
  <c r="E23" i="5"/>
  <c r="E24" i="5"/>
  <c r="C23" i="5"/>
  <c r="C17" i="5"/>
  <c r="C18" i="5"/>
  <c r="C19" i="5"/>
  <c r="C20" i="5"/>
  <c r="C21" i="5"/>
  <c r="C22" i="5"/>
  <c r="C24" i="5"/>
  <c r="C16" i="5"/>
  <c r="L16" i="5"/>
  <c r="K16" i="5"/>
  <c r="I16" i="5"/>
  <c r="G16" i="5"/>
  <c r="E16" i="5"/>
  <c r="I16" i="7"/>
  <c r="I17" i="7"/>
  <c r="I18" i="7"/>
  <c r="I19" i="7"/>
  <c r="I20" i="7"/>
  <c r="I21" i="7"/>
  <c r="I22" i="7"/>
  <c r="I24" i="7"/>
  <c r="G16" i="7"/>
  <c r="G17" i="7"/>
  <c r="G18" i="7"/>
  <c r="G19" i="7"/>
  <c r="G20" i="7"/>
  <c r="G21" i="7"/>
  <c r="G22" i="7"/>
  <c r="G24" i="7"/>
  <c r="E16" i="7"/>
  <c r="E17" i="7"/>
  <c r="E18" i="7"/>
  <c r="E19" i="7"/>
  <c r="E20" i="7"/>
  <c r="E21" i="7"/>
  <c r="E22" i="7"/>
  <c r="E24" i="7"/>
  <c r="I15" i="7"/>
  <c r="G15" i="7"/>
  <c r="E15" i="7"/>
  <c r="C16" i="7"/>
  <c r="C17" i="7"/>
  <c r="C18" i="7"/>
  <c r="C19" i="7"/>
  <c r="C20" i="7"/>
  <c r="C21" i="7"/>
  <c r="C22" i="7"/>
  <c r="C24" i="7"/>
  <c r="C15" i="7"/>
  <c r="L16" i="7"/>
  <c r="L17" i="7"/>
  <c r="L18" i="7"/>
  <c r="L19" i="7"/>
  <c r="L20" i="7"/>
  <c r="L21" i="7"/>
  <c r="L22" i="7"/>
  <c r="K16" i="7"/>
  <c r="K17" i="7"/>
  <c r="K18" i="7"/>
  <c r="K19" i="7"/>
  <c r="K20" i="7"/>
  <c r="K21" i="7"/>
  <c r="K22" i="7"/>
  <c r="H22" i="15" l="1"/>
  <c r="E33" i="15"/>
  <c r="N35" i="15"/>
  <c r="N48" i="15"/>
  <c r="W12" i="15"/>
  <c r="Q23" i="15"/>
  <c r="W39" i="15"/>
  <c r="Q36" i="15"/>
  <c r="W31" i="15"/>
  <c r="X18" i="15"/>
  <c r="W18" i="15"/>
  <c r="W5" i="15"/>
  <c r="W44" i="15"/>
  <c r="X5" i="15"/>
  <c r="X44" i="15"/>
  <c r="X31" i="15"/>
  <c r="W35" i="15"/>
  <c r="X9" i="15"/>
  <c r="W22" i="15"/>
  <c r="W9" i="15"/>
  <c r="X22" i="15"/>
  <c r="X35" i="15"/>
  <c r="X48" i="15"/>
  <c r="W48" i="15"/>
  <c r="X51" i="15"/>
  <c r="W51" i="15"/>
  <c r="X38" i="15"/>
  <c r="W38" i="15"/>
  <c r="W25" i="15"/>
  <c r="X25" i="15"/>
  <c r="X12" i="15"/>
  <c r="Y12" i="15" s="1"/>
  <c r="X37" i="15"/>
  <c r="W24" i="15"/>
  <c r="W11" i="15"/>
  <c r="X50" i="15"/>
  <c r="X11" i="15"/>
  <c r="W50" i="15"/>
  <c r="W37" i="15"/>
  <c r="X24" i="15"/>
  <c r="X23" i="15"/>
  <c r="W10" i="15"/>
  <c r="W36" i="15"/>
  <c r="W23" i="15"/>
  <c r="X49" i="15"/>
  <c r="W49" i="15"/>
  <c r="X36" i="15"/>
  <c r="X10" i="15"/>
  <c r="W52" i="15"/>
  <c r="X4" i="15"/>
  <c r="X43" i="15"/>
  <c r="X30" i="15"/>
  <c r="W4" i="15"/>
  <c r="W17" i="15"/>
  <c r="X17" i="15"/>
  <c r="X19" i="15"/>
  <c r="X6" i="15"/>
  <c r="W19" i="15"/>
  <c r="X45" i="15"/>
  <c r="W6" i="15"/>
  <c r="W32" i="15"/>
  <c r="W45" i="15"/>
  <c r="X32" i="15"/>
  <c r="E20" i="15"/>
  <c r="X33" i="15"/>
  <c r="X20" i="15"/>
  <c r="X46" i="15"/>
  <c r="W46" i="15"/>
  <c r="X7" i="15"/>
  <c r="W7" i="15"/>
  <c r="W20" i="15"/>
  <c r="W33" i="15"/>
  <c r="W47" i="15"/>
  <c r="W8" i="15"/>
  <c r="Y8" i="15" s="1"/>
  <c r="X34" i="15"/>
  <c r="X8" i="15"/>
  <c r="W34" i="15"/>
  <c r="X47" i="15"/>
  <c r="X21" i="15"/>
  <c r="W21" i="15"/>
  <c r="H35" i="15"/>
  <c r="K35" i="15"/>
  <c r="U7" i="15"/>
  <c r="K48" i="15"/>
  <c r="T24" i="15"/>
  <c r="T37" i="15" s="1"/>
  <c r="E34" i="15"/>
  <c r="E21" i="15"/>
  <c r="U8" i="15"/>
  <c r="E47" i="15"/>
  <c r="N43" i="15"/>
  <c r="N17" i="15"/>
  <c r="N30" i="15"/>
  <c r="E31" i="15"/>
  <c r="E44" i="15"/>
  <c r="E18" i="15"/>
  <c r="U5" i="15"/>
  <c r="H37" i="15"/>
  <c r="H50" i="15"/>
  <c r="H24" i="15"/>
  <c r="K30" i="15"/>
  <c r="K17" i="15"/>
  <c r="K43" i="15"/>
  <c r="H31" i="15"/>
  <c r="H44" i="15"/>
  <c r="H18" i="15"/>
  <c r="K19" i="15"/>
  <c r="K32" i="15"/>
  <c r="K45" i="15"/>
  <c r="Q22" i="15"/>
  <c r="Q35" i="15"/>
  <c r="Q48" i="15"/>
  <c r="N37" i="15"/>
  <c r="N50" i="15"/>
  <c r="N24" i="15"/>
  <c r="K37" i="15"/>
  <c r="K50" i="15"/>
  <c r="K24" i="15"/>
  <c r="E48" i="15"/>
  <c r="E35" i="15"/>
  <c r="E22" i="15"/>
  <c r="U9" i="15"/>
  <c r="H43" i="15"/>
  <c r="H30" i="15"/>
  <c r="H17" i="15"/>
  <c r="E25" i="15"/>
  <c r="E51" i="15"/>
  <c r="E38" i="15"/>
  <c r="U12" i="15"/>
  <c r="H45" i="15"/>
  <c r="H19" i="15"/>
  <c r="H32" i="15"/>
  <c r="N34" i="15"/>
  <c r="N21" i="15"/>
  <c r="N47" i="15"/>
  <c r="T22" i="15"/>
  <c r="T35" i="15" s="1"/>
  <c r="T48" i="15"/>
  <c r="K18" i="15"/>
  <c r="K31" i="15"/>
  <c r="K44" i="15"/>
  <c r="Q37" i="15"/>
  <c r="Q50" i="15"/>
  <c r="Q24" i="15"/>
  <c r="Q34" i="15"/>
  <c r="Q21" i="15"/>
  <c r="Q47" i="15"/>
  <c r="E49" i="15"/>
  <c r="E36" i="15"/>
  <c r="E23" i="15"/>
  <c r="U10" i="15"/>
  <c r="U4" i="15"/>
  <c r="E30" i="15"/>
  <c r="E43" i="15"/>
  <c r="E17" i="15"/>
  <c r="E50" i="15"/>
  <c r="E37" i="15"/>
  <c r="U11" i="15"/>
  <c r="E24" i="15"/>
  <c r="K34" i="15"/>
  <c r="K21" i="15"/>
  <c r="K47" i="15"/>
  <c r="Q46" i="15"/>
  <c r="Q20" i="15"/>
  <c r="Q33" i="15"/>
  <c r="N19" i="15"/>
  <c r="N32" i="15"/>
  <c r="N45" i="15"/>
  <c r="N49" i="15"/>
  <c r="N23" i="15"/>
  <c r="N36" i="15"/>
  <c r="T18" i="15"/>
  <c r="T31" i="15" s="1"/>
  <c r="T44" i="15"/>
  <c r="H33" i="15"/>
  <c r="H46" i="15"/>
  <c r="H20" i="15"/>
  <c r="N20" i="15"/>
  <c r="N46" i="15"/>
  <c r="N33" i="15"/>
  <c r="K46" i="15"/>
  <c r="K20" i="15"/>
  <c r="K33" i="15"/>
  <c r="H47" i="15"/>
  <c r="H34" i="15"/>
  <c r="H21" i="15"/>
  <c r="N18" i="15"/>
  <c r="N31" i="15"/>
  <c r="N44" i="15"/>
  <c r="T49" i="15"/>
  <c r="T23" i="15"/>
  <c r="T36" i="15" s="1"/>
  <c r="K49" i="15"/>
  <c r="K23" i="15"/>
  <c r="K36" i="15"/>
  <c r="Q25" i="15"/>
  <c r="Q38" i="15"/>
  <c r="Q51" i="15"/>
  <c r="T19" i="15"/>
  <c r="T32" i="15" s="1"/>
  <c r="T45" i="15"/>
  <c r="T20" i="15"/>
  <c r="T33" i="15" s="1"/>
  <c r="T46" i="15"/>
  <c r="U6" i="15"/>
  <c r="E45" i="15"/>
  <c r="E32" i="15"/>
  <c r="E19" i="15"/>
  <c r="N25" i="15"/>
  <c r="N38" i="15"/>
  <c r="N51" i="15"/>
  <c r="H36" i="15"/>
  <c r="H49" i="15"/>
  <c r="H23" i="15"/>
  <c r="Q17" i="15"/>
  <c r="Q30" i="15"/>
  <c r="Q43" i="15"/>
  <c r="Q18" i="15"/>
  <c r="Q31" i="15"/>
  <c r="Q44" i="15"/>
  <c r="Q19" i="15"/>
  <c r="Q32" i="15"/>
  <c r="Q45" i="15"/>
  <c r="T21" i="15"/>
  <c r="T34" i="15" s="1"/>
  <c r="T47" i="15"/>
  <c r="L15" i="7"/>
  <c r="K15" i="7"/>
  <c r="Y7" i="15" l="1"/>
  <c r="X39" i="15"/>
  <c r="X52" i="15"/>
  <c r="Y39" i="15"/>
  <c r="X26" i="15"/>
  <c r="Y26" i="15"/>
  <c r="W13" i="15"/>
  <c r="Y13" i="15" s="1"/>
  <c r="Y33" i="15"/>
  <c r="Y37" i="15"/>
  <c r="Y6" i="15"/>
  <c r="Y23" i="15"/>
  <c r="Y19" i="15"/>
  <c r="Y31" i="15"/>
  <c r="Y43" i="15"/>
  <c r="Y45" i="15"/>
  <c r="Y34" i="15"/>
  <c r="Y9" i="15"/>
  <c r="Y46" i="15"/>
  <c r="Y18" i="15"/>
  <c r="Y10" i="15"/>
  <c r="Y24" i="15"/>
  <c r="Y20" i="15"/>
  <c r="Y49" i="15"/>
  <c r="Y50" i="15"/>
  <c r="Y44" i="15"/>
  <c r="Y35" i="15"/>
  <c r="Y47" i="15"/>
  <c r="Y48" i="15"/>
  <c r="Y21" i="15"/>
  <c r="Y17" i="15"/>
  <c r="Y25" i="15"/>
  <c r="Y32" i="15"/>
  <c r="Y4" i="15"/>
  <c r="Y38" i="15"/>
  <c r="Y5" i="15"/>
  <c r="Y22" i="15"/>
  <c r="Y36" i="15"/>
  <c r="Y11" i="15"/>
  <c r="Y51" i="15"/>
  <c r="U31" i="15"/>
  <c r="U33" i="15"/>
  <c r="U37" i="15"/>
  <c r="U36" i="15"/>
  <c r="U46" i="15"/>
  <c r="U50" i="15"/>
  <c r="U49" i="15"/>
  <c r="U32" i="15"/>
  <c r="U17" i="15"/>
  <c r="U43" i="15"/>
  <c r="U19" i="15"/>
  <c r="U45" i="15"/>
  <c r="U30" i="15"/>
  <c r="U22" i="15"/>
  <c r="U47" i="15"/>
  <c r="U38" i="15"/>
  <c r="U35" i="15"/>
  <c r="U20" i="15"/>
  <c r="U24" i="15"/>
  <c r="U51" i="15"/>
  <c r="U48" i="15"/>
  <c r="U18" i="15"/>
  <c r="U21" i="15"/>
  <c r="U23" i="15"/>
  <c r="U25" i="15"/>
  <c r="U44" i="15"/>
  <c r="U34" i="1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F6BA1CB-0244-4D0D-ADDE-BEA5259F5E1E}" keepAlive="1" name="Consulta - CT_VP_SUMMARY" description="Conexión a la consulta 'CT_VP_SUMMARY' en el libro." type="5" refreshedVersion="7" background="1" saveData="1">
    <dbPr connection="Provider=Microsoft.Mashup.OleDb.1;Data Source=$Workbook$;Location=CT_VP_SUMMARY;Extended Properties=&quot;&quot;" command="SELECT * FROM [CT_VP_SUMMARY]"/>
  </connection>
  <connection id="2" xr16:uid="{342183CE-58D1-40D3-9266-70FE05D320E1}" keepAlive="1" name="Consulta - CT_VP_SUMMARY (2)" description="Conexión a la consulta 'CT_VP_SUMMARY (2)' en el libro." type="5" refreshedVersion="0" background="1" saveData="1">
    <dbPr connection="Provider=Microsoft.Mashup.OleDb.1;Data Source=$Workbook$;Location=&quot;CT_VP_SUMMARY (2)&quot;;Extended Properties=&quot;&quot;" command="SELECT * FROM [CT_VP_SUMMARY (2)]"/>
  </connection>
  <connection id="3" xr16:uid="{9037F2AE-CEF4-4804-9758-70990EDCB58A}" keepAlive="1" name="Consulta - CT_VP_SUMMARY (3)" description="Conexión a la consulta 'CT_VP_SUMMARY (3)' en el libro." type="5" refreshedVersion="7" background="1" saveData="1">
    <dbPr connection="Provider=Microsoft.Mashup.OleDb.1;Data Source=$Workbook$;Location=&quot;CT_VP_SUMMARY (3)&quot;;Extended Properties=&quot;&quot;" command="SELECT * FROM [CT_VP_SUMMARY (3)]"/>
  </connection>
  <connection id="4" xr16:uid="{BF573A2C-66FE-460D-A997-E38E5099D65E}" keepAlive="1" name="Consulta - CT_VS_SUMMARY" description="Conexión a la consulta 'CT_VS_SUMMARY' en el libro." type="5" refreshedVersion="7" background="1" saveData="1">
    <dbPr connection="Provider=Microsoft.Mashup.OleDb.1;Data Source=$Workbook$;Location=CT_VS_SUMMARY;Extended Properties=&quot;&quot;" command="SELECT * FROM [CT_VS_SUMMARY]"/>
  </connection>
  <connection id="5" xr16:uid="{2A3896F3-00B9-40E7-A571-F4624E70FB1F}" keepAlive="1" name="Consulta - CT_VS_SUMMARY (2)" description="Conexión a la consulta 'CT_VS_SUMMARY (2)' en el libro." type="5" refreshedVersion="0" background="1" saveData="1">
    <dbPr connection="Provider=Microsoft.Mashup.OleDb.1;Data Source=$Workbook$;Location=&quot;CT_VS_SUMMARY (2)&quot;;Extended Properties=&quot;&quot;" command="SELECT * FROM [CT_VS_SUMMARY (2)]"/>
  </connection>
  <connection id="6" xr16:uid="{AE0361BD-ED8C-4284-B267-157A38821474}" keepAlive="1" name="Consulta - CT_VS_SUMMARY (3)" description="Conexión a la consulta 'CT_VS_SUMMARY (3)' en el libro." type="5" refreshedVersion="7" background="1" saveData="1">
    <dbPr connection="Provider=Microsoft.Mashup.OleDb.1;Data Source=$Workbook$;Location=&quot;CT_VS_SUMMARY (3)&quot;;Extended Properties=&quot;&quot;" command="SELECT * FROM [CT_VS_SUMMARY (3)]"/>
  </connection>
</connections>
</file>

<file path=xl/sharedStrings.xml><?xml version="1.0" encoding="utf-8"?>
<sst xmlns="http://schemas.openxmlformats.org/spreadsheetml/2006/main" count="351" uniqueCount="79">
  <si>
    <t>Depth</t>
  </si>
  <si>
    <t>Vp</t>
  </si>
  <si>
    <t>StdVP</t>
  </si>
  <si>
    <t>Vs</t>
  </si>
  <si>
    <t>StdVS</t>
  </si>
  <si>
    <t>Vp/Vs</t>
  </si>
  <si>
    <t>±</t>
  </si>
  <si>
    <t>#Prof_Vp</t>
  </si>
  <si>
    <t>#Prof_Vs</t>
  </si>
  <si>
    <t># Vp Prof</t>
  </si>
  <si>
    <t># Vs Prof</t>
  </si>
  <si>
    <t>stdVp/vs</t>
  </si>
  <si>
    <t>Average</t>
  </si>
  <si>
    <t>Av.</t>
  </si>
  <si>
    <t>Rho</t>
  </si>
  <si>
    <t>SDRho</t>
  </si>
  <si>
    <t>DWA</t>
  </si>
  <si>
    <t>DWA: Data-Weighted Average</t>
  </si>
  <si>
    <t>MCE</t>
  </si>
  <si>
    <t>PAL</t>
  </si>
  <si>
    <t>NEO</t>
  </si>
  <si>
    <t>MES</t>
  </si>
  <si>
    <t>PAP</t>
  </si>
  <si>
    <t>ARC</t>
  </si>
  <si>
    <t>AW</t>
  </si>
  <si>
    <t>TOT</t>
  </si>
  <si>
    <t>45km</t>
  </si>
  <si>
    <t>Suma</t>
  </si>
  <si>
    <t>SD</t>
  </si>
  <si>
    <t>All Ages</t>
  </si>
  <si>
    <t>DWA-Av</t>
  </si>
  <si>
    <t>Diff Vp</t>
  </si>
  <si>
    <t>Diff SD</t>
  </si>
  <si>
    <t>VpSD</t>
  </si>
  <si>
    <t>VsSD</t>
  </si>
  <si>
    <t>VpVsSD</t>
  </si>
  <si>
    <t>RhoSD</t>
  </si>
  <si>
    <r>
      <t xml:space="preserve">Vp          </t>
    </r>
    <r>
      <rPr>
        <sz val="12"/>
        <color theme="1"/>
        <rFont val="Arial"/>
        <family val="2"/>
      </rPr>
      <t>(km/s)</t>
    </r>
  </si>
  <si>
    <r>
      <t xml:space="preserve">Depth        </t>
    </r>
    <r>
      <rPr>
        <sz val="12"/>
        <color theme="1"/>
        <rFont val="Arial"/>
        <family val="2"/>
      </rPr>
      <t>(km)</t>
    </r>
  </si>
  <si>
    <r>
      <t xml:space="preserve">Vs         </t>
    </r>
    <r>
      <rPr>
        <sz val="12"/>
        <color theme="1"/>
        <rFont val="Arial"/>
        <family val="2"/>
      </rPr>
      <t>(km/s)</t>
    </r>
  </si>
  <si>
    <r>
      <t xml:space="preserve">Rho        </t>
    </r>
    <r>
      <rPr>
        <sz val="12"/>
        <color theme="1"/>
        <rFont val="Arial"/>
        <family val="2"/>
      </rPr>
      <t>(g/cm3)</t>
    </r>
  </si>
  <si>
    <t>6.04 ± 0.27</t>
  </si>
  <si>
    <t>3.46 ± 0.18</t>
  </si>
  <si>
    <t>1.75 ± 0.32</t>
  </si>
  <si>
    <t>2.73 ± 0.41</t>
  </si>
  <si>
    <t>6.22 ± 0.24</t>
  </si>
  <si>
    <t>3.55 ± 0.16</t>
  </si>
  <si>
    <t>1.75 ± 0.29</t>
  </si>
  <si>
    <t>2.76 ± 0.37</t>
  </si>
  <si>
    <t>6.36 ± 0.25</t>
  </si>
  <si>
    <t>3.64 ± 0.15</t>
  </si>
  <si>
    <t>2.8 ± 0.38</t>
  </si>
  <si>
    <t>6.51 ± 0.26</t>
  </si>
  <si>
    <t>3.72 ± 0.16</t>
  </si>
  <si>
    <t>1.75 ± 0.31</t>
  </si>
  <si>
    <t>2.84 ± 0.4</t>
  </si>
  <si>
    <t>6.64 ± 0.27</t>
  </si>
  <si>
    <t>3.78 ± 0.17</t>
  </si>
  <si>
    <t>1.76 ± 0.32</t>
  </si>
  <si>
    <t>2.87 ± 0.42</t>
  </si>
  <si>
    <t>6.78 ± 0.29</t>
  </si>
  <si>
    <t>3.84 ± 0.17</t>
  </si>
  <si>
    <t>1.76 ± 0.33</t>
  </si>
  <si>
    <t>2.91 ± 0.44</t>
  </si>
  <si>
    <t>6.9 ± 0.29</t>
  </si>
  <si>
    <t>3.93 ± 0.16</t>
  </si>
  <si>
    <t>2.94 ± 0.44</t>
  </si>
  <si>
    <t>6.98 ± 0.3</t>
  </si>
  <si>
    <t>3.98 ± 0.17</t>
  </si>
  <si>
    <t>1.75 ± 0.35</t>
  </si>
  <si>
    <t>2.96 ± 0.46</t>
  </si>
  <si>
    <t>6.97 ± 0.31</t>
  </si>
  <si>
    <t>3.99 ± 0.17</t>
  </si>
  <si>
    <t>1.75 ± 0.36</t>
  </si>
  <si>
    <t>2.96 ± 0.47</t>
  </si>
  <si>
    <t>6.58 ± 0.27</t>
  </si>
  <si>
    <t>3.76 ± 0.17</t>
  </si>
  <si>
    <t>2.86 ± 0.42</t>
  </si>
  <si>
    <t>Average Elastic Properties of the Continental Crust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</si>
</sst>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C66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1" xfId="0" applyBorder="1"/>
    <xf numFmtId="0" fontId="2" fillId="2" borderId="1" xfId="0" applyFont="1" applyFill="1" applyBorder="1"/>
    <xf numFmtId="0" fontId="2" fillId="3" borderId="1" xfId="0" applyFont="1" applyFill="1" applyBorder="1"/>
    <xf numFmtId="0" fontId="0" fillId="0" borderId="0" xfId="0" applyAlignment="1">
      <alignment horizontal="center"/>
    </xf>
    <xf numFmtId="2" fontId="0" fillId="0" borderId="0" xfId="0" applyNumberFormat="1"/>
    <xf numFmtId="0" fontId="3" fillId="0" borderId="1" xfId="0" applyFont="1" applyBorder="1"/>
    <xf numFmtId="2" fontId="4" fillId="0" borderId="1" xfId="0" applyNumberFormat="1" applyFont="1" applyBorder="1"/>
    <xf numFmtId="2" fontId="4" fillId="0" borderId="1" xfId="0" applyNumberFormat="1" applyFont="1" applyBorder="1" applyAlignment="1">
      <alignment horizontal="right" vertical="center"/>
    </xf>
    <xf numFmtId="0" fontId="0" fillId="2" borderId="1" xfId="0" applyFill="1" applyBorder="1"/>
    <xf numFmtId="2" fontId="0" fillId="2" borderId="1" xfId="0" applyNumberFormat="1" applyFill="1" applyBorder="1"/>
    <xf numFmtId="0" fontId="0" fillId="4" borderId="1" xfId="0" applyFill="1" applyBorder="1"/>
    <xf numFmtId="2" fontId="0" fillId="4" borderId="1" xfId="0" applyNumberFormat="1" applyFill="1" applyBorder="1"/>
    <xf numFmtId="0" fontId="0" fillId="5" borderId="1" xfId="0" applyFill="1" applyBorder="1"/>
    <xf numFmtId="2" fontId="0" fillId="5" borderId="1" xfId="0" applyNumberFormat="1" applyFill="1" applyBorder="1"/>
    <xf numFmtId="0" fontId="0" fillId="6" borderId="1" xfId="0" applyFill="1" applyBorder="1"/>
    <xf numFmtId="2" fontId="0" fillId="6" borderId="1" xfId="0" applyNumberFormat="1" applyFill="1" applyBorder="1"/>
    <xf numFmtId="0" fontId="0" fillId="7" borderId="1" xfId="0" applyFill="1" applyBorder="1"/>
    <xf numFmtId="2" fontId="0" fillId="7" borderId="1" xfId="0" applyNumberFormat="1" applyFill="1" applyBorder="1"/>
    <xf numFmtId="0" fontId="0" fillId="8" borderId="1" xfId="0" applyFill="1" applyBorder="1"/>
    <xf numFmtId="2" fontId="0" fillId="8" borderId="1" xfId="0" applyNumberFormat="1" applyFill="1" applyBorder="1"/>
    <xf numFmtId="0" fontId="0" fillId="0" borderId="2" xfId="0" applyBorder="1"/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66FF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B0327-6C95-4B2A-9676-7F57D2B4BFF3}">
  <dimension ref="A1:N28"/>
  <sheetViews>
    <sheetView zoomScale="80" zoomScaleNormal="80" workbookViewId="0">
      <selection activeCell="C28" sqref="C28:D28"/>
    </sheetView>
  </sheetViews>
  <sheetFormatPr baseColWidth="10" defaultRowHeight="15" x14ac:dyDescent="0.25"/>
  <cols>
    <col min="2" max="2" width="11.28515625" customWidth="1"/>
    <col min="3" max="8" width="10" customWidth="1"/>
    <col min="9" max="10" width="11.42578125" customWidth="1"/>
    <col min="11" max="11" width="13.85546875" customWidth="1"/>
    <col min="12" max="12" width="13.42578125" customWidth="1"/>
  </cols>
  <sheetData>
    <row r="1" spans="1:14" x14ac:dyDescent="0.25">
      <c r="A1" t="s">
        <v>17</v>
      </c>
      <c r="L1" s="1"/>
      <c r="N1" t="s">
        <v>6</v>
      </c>
    </row>
    <row r="2" spans="1:14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11</v>
      </c>
      <c r="I2" s="2" t="s">
        <v>14</v>
      </c>
      <c r="J2" s="2" t="s">
        <v>15</v>
      </c>
      <c r="K2" s="2" t="s">
        <v>7</v>
      </c>
      <c r="L2" s="2" t="s">
        <v>8</v>
      </c>
    </row>
    <row r="3" spans="1:14" x14ac:dyDescent="0.25">
      <c r="B3" s="2">
        <v>5</v>
      </c>
      <c r="C3" s="2">
        <v>5.9300991735537103</v>
      </c>
      <c r="D3" s="2">
        <v>0.35881115466225499</v>
      </c>
      <c r="E3" s="2">
        <v>3.3868</v>
      </c>
      <c r="F3" s="2">
        <v>0.19768702537091301</v>
      </c>
      <c r="G3" s="2">
        <v>1.7509446006713401</v>
      </c>
      <c r="H3" s="2">
        <v>0.40966523492976598</v>
      </c>
      <c r="I3" s="2">
        <v>2.7018381567084799</v>
      </c>
      <c r="J3" s="2">
        <v>0.53830542667271797</v>
      </c>
      <c r="K3" s="2">
        <v>605</v>
      </c>
      <c r="L3" s="2">
        <v>250</v>
      </c>
      <c r="N3">
        <f>(K3/$K$12)*C3</f>
        <v>0.93673890339425459</v>
      </c>
    </row>
    <row r="4" spans="1:14" x14ac:dyDescent="0.25">
      <c r="B4" s="2">
        <v>10</v>
      </c>
      <c r="C4" s="2">
        <v>6.1680232558139503</v>
      </c>
      <c r="D4" s="2">
        <v>0.34983609753744699</v>
      </c>
      <c r="E4" s="2">
        <v>3.4903212851405598</v>
      </c>
      <c r="F4" s="2">
        <v>0.202498195710031</v>
      </c>
      <c r="G4" s="2">
        <v>1.76717922274755</v>
      </c>
      <c r="H4" s="2">
        <v>0.40421629656169</v>
      </c>
      <c r="I4" s="2">
        <v>2.75371491410958</v>
      </c>
      <c r="J4" s="2">
        <v>0.52617864941363501</v>
      </c>
      <c r="K4" s="2">
        <v>602</v>
      </c>
      <c r="L4" s="2">
        <v>249</v>
      </c>
      <c r="N4">
        <f t="shared" ref="N4:N10" si="0">(K4/$K$12)*C4</f>
        <v>0.96949086161879849</v>
      </c>
    </row>
    <row r="5" spans="1:14" x14ac:dyDescent="0.25">
      <c r="B5" s="2">
        <v>15</v>
      </c>
      <c r="C5" s="2">
        <v>6.33438775510204</v>
      </c>
      <c r="D5" s="2">
        <v>0.32869686940843501</v>
      </c>
      <c r="E5" s="2">
        <v>3.5721544715447102</v>
      </c>
      <c r="F5" s="2">
        <v>0.19850209527760301</v>
      </c>
      <c r="G5" s="2">
        <v>1.77326815107266</v>
      </c>
      <c r="H5" s="2">
        <v>0.38398530413090598</v>
      </c>
      <c r="I5" s="2">
        <v>2.79244864057191</v>
      </c>
      <c r="J5" s="2">
        <v>0.497357916536597</v>
      </c>
      <c r="K5" s="2">
        <v>588</v>
      </c>
      <c r="L5" s="2">
        <v>246</v>
      </c>
      <c r="N5">
        <f t="shared" si="0"/>
        <v>0.97248563968668389</v>
      </c>
    </row>
    <row r="6" spans="1:14" x14ac:dyDescent="0.25">
      <c r="B6" s="2">
        <v>20</v>
      </c>
      <c r="C6" s="2">
        <v>6.4821824686940896</v>
      </c>
      <c r="D6" s="2">
        <v>0.348161379181887</v>
      </c>
      <c r="E6" s="2">
        <v>3.6147826086956498</v>
      </c>
      <c r="F6" s="2">
        <v>0.22018114213010201</v>
      </c>
      <c r="G6" s="2">
        <v>1.7932426843873399</v>
      </c>
      <c r="H6" s="2">
        <v>0.41194184213739499</v>
      </c>
      <c r="I6" s="2">
        <v>2.8285851046346999</v>
      </c>
      <c r="J6" s="2">
        <v>0.52390861805038902</v>
      </c>
      <c r="K6" s="2">
        <v>559</v>
      </c>
      <c r="L6" s="2">
        <v>230</v>
      </c>
      <c r="N6">
        <f t="shared" si="0"/>
        <v>0.94609399477806688</v>
      </c>
    </row>
    <row r="7" spans="1:14" x14ac:dyDescent="0.25">
      <c r="B7" s="2">
        <v>25</v>
      </c>
      <c r="C7" s="2">
        <v>6.5884738955823297</v>
      </c>
      <c r="D7" s="2">
        <v>0.36666860211421198</v>
      </c>
      <c r="E7" s="2">
        <v>3.64344660194174</v>
      </c>
      <c r="F7" s="2">
        <v>0.23947204179012799</v>
      </c>
      <c r="G7" s="2">
        <v>1.8083080707347401</v>
      </c>
      <c r="H7" s="2">
        <v>0.43794146021531599</v>
      </c>
      <c r="I7" s="2">
        <v>2.8555832249967699</v>
      </c>
      <c r="J7" s="2">
        <v>0.54886880048266595</v>
      </c>
      <c r="K7" s="2">
        <v>498</v>
      </c>
      <c r="L7" s="2">
        <v>206</v>
      </c>
      <c r="N7">
        <f t="shared" si="0"/>
        <v>0.85667362924281987</v>
      </c>
    </row>
    <row r="8" spans="1:14" x14ac:dyDescent="0.25">
      <c r="B8" s="2">
        <v>30</v>
      </c>
      <c r="C8" s="2">
        <v>6.6894962216624601</v>
      </c>
      <c r="D8" s="2">
        <v>0.40400669385036198</v>
      </c>
      <c r="E8" s="2">
        <v>3.6837572254335198</v>
      </c>
      <c r="F8" s="2">
        <v>0.249918574062965</v>
      </c>
      <c r="G8" s="2">
        <v>1.8159438345927299</v>
      </c>
      <c r="H8" s="2">
        <v>0.47505863042109397</v>
      </c>
      <c r="I8" s="2">
        <v>2.8820258088541499</v>
      </c>
      <c r="J8" s="2">
        <v>0.59839042095676198</v>
      </c>
      <c r="K8" s="2">
        <v>397</v>
      </c>
      <c r="L8" s="2">
        <v>173</v>
      </c>
      <c r="N8">
        <f t="shared" si="0"/>
        <v>0.69340208877284504</v>
      </c>
    </row>
    <row r="9" spans="1:14" x14ac:dyDescent="0.25">
      <c r="B9" s="2">
        <v>35</v>
      </c>
      <c r="C9" s="2">
        <v>6.7872000000000003</v>
      </c>
      <c r="D9" s="2">
        <v>0.386229060626886</v>
      </c>
      <c r="E9" s="2">
        <v>3.7297101449275298</v>
      </c>
      <c r="F9" s="2">
        <v>0.23419285385261199</v>
      </c>
      <c r="G9" s="2">
        <v>1.81976607732659</v>
      </c>
      <c r="H9" s="2">
        <v>0.45168482381895197</v>
      </c>
      <c r="I9" s="2">
        <v>2.9083233714797601</v>
      </c>
      <c r="J9" s="2">
        <v>0.57495038055791003</v>
      </c>
      <c r="K9" s="2">
        <v>275</v>
      </c>
      <c r="L9" s="2">
        <v>138</v>
      </c>
      <c r="N9">
        <f t="shared" si="0"/>
        <v>0.48733159268929505</v>
      </c>
    </row>
    <row r="10" spans="1:14" x14ac:dyDescent="0.25">
      <c r="B10" s="2">
        <v>40</v>
      </c>
      <c r="C10" s="2">
        <v>6.7993370165745803</v>
      </c>
      <c r="D10" s="2">
        <v>0.40433780829327398</v>
      </c>
      <c r="E10" s="2">
        <v>3.7587037037036999</v>
      </c>
      <c r="F10" s="2">
        <v>0.23521500248430099</v>
      </c>
      <c r="G10" s="2">
        <v>1.8089579686408199</v>
      </c>
      <c r="H10" s="2">
        <v>0.46777682778125901</v>
      </c>
      <c r="I10" s="2">
        <v>2.9116396369086401</v>
      </c>
      <c r="J10" s="2">
        <v>0.598824625398788</v>
      </c>
      <c r="K10" s="2">
        <v>181</v>
      </c>
      <c r="L10" s="2">
        <v>108</v>
      </c>
      <c r="N10">
        <f t="shared" si="0"/>
        <v>0.3213263707571799</v>
      </c>
    </row>
    <row r="11" spans="1:14" x14ac:dyDescent="0.25">
      <c r="B11" s="2">
        <v>45</v>
      </c>
      <c r="C11" s="2">
        <v>6.7543999999999897</v>
      </c>
      <c r="D11" s="2">
        <v>0.43113506004499302</v>
      </c>
      <c r="E11" s="2">
        <v>3.7859803921568602</v>
      </c>
      <c r="F11" s="2">
        <v>0.22347197834567201</v>
      </c>
      <c r="G11" s="2">
        <v>1.7840557267524599</v>
      </c>
      <c r="H11" s="2">
        <v>0.48561009576174202</v>
      </c>
      <c r="I11" s="2">
        <v>2.8994159165559799</v>
      </c>
      <c r="J11" s="2">
        <v>0.63367911314261405</v>
      </c>
      <c r="K11" s="2">
        <v>125</v>
      </c>
      <c r="L11" s="2">
        <v>102</v>
      </c>
      <c r="N11">
        <f>(K11/$K$12)*C11</f>
        <v>0.2204438642297647</v>
      </c>
    </row>
    <row r="12" spans="1:14" x14ac:dyDescent="0.25">
      <c r="C12">
        <f t="shared" ref="C12:F12" si="1">$B$11/($B$3/C3+$B$3/C4+$B$3/C5+$B$3/C6+$B$3/C7+$B$3/C8+$B$3/C9+$B$3/C10+$B$3/C11)</f>
        <v>6.4905820110919912</v>
      </c>
      <c r="D12">
        <f t="shared" si="1"/>
        <v>0.37275954163916913</v>
      </c>
      <c r="E12">
        <f t="shared" si="1"/>
        <v>3.625258316900243</v>
      </c>
      <c r="F12">
        <f t="shared" si="1"/>
        <v>0.2208607038731322</v>
      </c>
      <c r="G12">
        <f>AVERAGE(G3:G11)</f>
        <v>1.7912962596584703</v>
      </c>
      <c r="H12">
        <f>AVERAGE(H3:H11)</f>
        <v>0.43643116841756879</v>
      </c>
      <c r="I12">
        <f>AVERAGE(I3:I11)</f>
        <v>2.8370638638688854</v>
      </c>
      <c r="J12">
        <f>AVERAGE(J3:J11)</f>
        <v>0.56005155013467556</v>
      </c>
      <c r="K12">
        <f>SUM(K3:K11)</f>
        <v>3830</v>
      </c>
    </row>
    <row r="13" spans="1:14" x14ac:dyDescent="0.25">
      <c r="B13" t="s">
        <v>16</v>
      </c>
      <c r="C13">
        <v>6.4385289256198304</v>
      </c>
      <c r="D13">
        <v>0.253177462811572</v>
      </c>
      <c r="E13">
        <v>3.6173599999999899</v>
      </c>
      <c r="F13">
        <v>0.14733170195175199</v>
      </c>
      <c r="G13">
        <v>1.77989719729853</v>
      </c>
      <c r="H13">
        <v>0.29292568695098198</v>
      </c>
      <c r="I13">
        <v>2.8166657741568999</v>
      </c>
      <c r="J13">
        <v>0.561621933553755</v>
      </c>
    </row>
    <row r="15" spans="1:14" ht="23.25" x14ac:dyDescent="0.35">
      <c r="B15" s="3" t="s">
        <v>0</v>
      </c>
      <c r="C15" s="27" t="s">
        <v>1</v>
      </c>
      <c r="D15" s="27"/>
      <c r="E15" s="27" t="s">
        <v>3</v>
      </c>
      <c r="F15" s="27"/>
      <c r="G15" s="28" t="s">
        <v>5</v>
      </c>
      <c r="H15" s="29"/>
      <c r="I15" s="28" t="s">
        <v>14</v>
      </c>
      <c r="J15" s="29"/>
      <c r="K15" s="3" t="s">
        <v>9</v>
      </c>
      <c r="L15" s="3" t="s">
        <v>10</v>
      </c>
    </row>
    <row r="16" spans="1:14" ht="23.25" x14ac:dyDescent="0.35">
      <c r="B16" s="3">
        <v>5</v>
      </c>
      <c r="C16" s="26" t="str">
        <f t="shared" ref="C16:C23" si="2">_xlfn.CONCAT(ROUND(C3,2)," ",$N$1," ",ROUND(D3,2))</f>
        <v>5.93 ± 0.36</v>
      </c>
      <c r="D16" s="26"/>
      <c r="E16" s="26" t="str">
        <f t="shared" ref="E16:E23" si="3">_xlfn.CONCAT(ROUND(E3,2)," ",$N$1," ",ROUND(F3,2))</f>
        <v>3.39 ± 0.2</v>
      </c>
      <c r="F16" s="26"/>
      <c r="G16" s="26" t="str">
        <f t="shared" ref="G16:G23" si="4">_xlfn.CONCAT(ROUND(G3,2)," ",$N$1," ",ROUND(H3,2))</f>
        <v>1.75 ± 0.41</v>
      </c>
      <c r="H16" s="26"/>
      <c r="I16" s="26" t="str">
        <f t="shared" ref="I16:I23" si="5">_xlfn.CONCAT(ROUND(I3,2)," ",$N$1," ",ROUND(J3,2))</f>
        <v>2.7 ± 0.54</v>
      </c>
      <c r="J16" s="26"/>
      <c r="K16" s="4">
        <f>K3</f>
        <v>605</v>
      </c>
      <c r="L16" s="4">
        <f>L3</f>
        <v>250</v>
      </c>
    </row>
    <row r="17" spans="2:12" ht="23.25" x14ac:dyDescent="0.35">
      <c r="B17" s="3">
        <v>10</v>
      </c>
      <c r="C17" s="26" t="str">
        <f t="shared" si="2"/>
        <v>6.17 ± 0.35</v>
      </c>
      <c r="D17" s="26"/>
      <c r="E17" s="26" t="str">
        <f t="shared" si="3"/>
        <v>3.49 ± 0.2</v>
      </c>
      <c r="F17" s="26"/>
      <c r="G17" s="26" t="str">
        <f t="shared" si="4"/>
        <v>1.77 ± 0.4</v>
      </c>
      <c r="H17" s="26"/>
      <c r="I17" s="26" t="str">
        <f t="shared" si="5"/>
        <v>2.75 ± 0.53</v>
      </c>
      <c r="J17" s="26"/>
      <c r="K17" s="4">
        <f t="shared" ref="K17:L24" si="6">K4</f>
        <v>602</v>
      </c>
      <c r="L17" s="4">
        <f t="shared" si="6"/>
        <v>249</v>
      </c>
    </row>
    <row r="18" spans="2:12" ht="23.25" x14ac:dyDescent="0.35">
      <c r="B18" s="3">
        <v>15</v>
      </c>
      <c r="C18" s="26" t="str">
        <f t="shared" si="2"/>
        <v>6.33 ± 0.33</v>
      </c>
      <c r="D18" s="26"/>
      <c r="E18" s="26" t="str">
        <f t="shared" si="3"/>
        <v>3.57 ± 0.2</v>
      </c>
      <c r="F18" s="26"/>
      <c r="G18" s="26" t="str">
        <f t="shared" si="4"/>
        <v>1.77 ± 0.38</v>
      </c>
      <c r="H18" s="26"/>
      <c r="I18" s="26" t="str">
        <f t="shared" si="5"/>
        <v>2.79 ± 0.5</v>
      </c>
      <c r="J18" s="26"/>
      <c r="K18" s="4">
        <f t="shared" si="6"/>
        <v>588</v>
      </c>
      <c r="L18" s="4">
        <f t="shared" si="6"/>
        <v>246</v>
      </c>
    </row>
    <row r="19" spans="2:12" ht="23.25" x14ac:dyDescent="0.35">
      <c r="B19" s="3">
        <v>20</v>
      </c>
      <c r="C19" s="26" t="str">
        <f t="shared" si="2"/>
        <v>6.48 ± 0.35</v>
      </c>
      <c r="D19" s="26"/>
      <c r="E19" s="26" t="str">
        <f t="shared" si="3"/>
        <v>3.61 ± 0.22</v>
      </c>
      <c r="F19" s="26"/>
      <c r="G19" s="26" t="str">
        <f t="shared" si="4"/>
        <v>1.79 ± 0.41</v>
      </c>
      <c r="H19" s="26"/>
      <c r="I19" s="26" t="str">
        <f t="shared" si="5"/>
        <v>2.83 ± 0.52</v>
      </c>
      <c r="J19" s="26"/>
      <c r="K19" s="4">
        <f t="shared" si="6"/>
        <v>559</v>
      </c>
      <c r="L19" s="4">
        <f t="shared" si="6"/>
        <v>230</v>
      </c>
    </row>
    <row r="20" spans="2:12" ht="23.25" x14ac:dyDescent="0.35">
      <c r="B20" s="3">
        <v>25</v>
      </c>
      <c r="C20" s="26" t="str">
        <f t="shared" si="2"/>
        <v>6.59 ± 0.37</v>
      </c>
      <c r="D20" s="26"/>
      <c r="E20" s="26" t="str">
        <f t="shared" si="3"/>
        <v>3.64 ± 0.24</v>
      </c>
      <c r="F20" s="26"/>
      <c r="G20" s="26" t="str">
        <f t="shared" si="4"/>
        <v>1.81 ± 0.44</v>
      </c>
      <c r="H20" s="26"/>
      <c r="I20" s="26" t="str">
        <f t="shared" si="5"/>
        <v>2.86 ± 0.55</v>
      </c>
      <c r="J20" s="26"/>
      <c r="K20" s="4">
        <f t="shared" si="6"/>
        <v>498</v>
      </c>
      <c r="L20" s="4">
        <f t="shared" si="6"/>
        <v>206</v>
      </c>
    </row>
    <row r="21" spans="2:12" ht="23.25" x14ac:dyDescent="0.35">
      <c r="B21" s="3">
        <v>30</v>
      </c>
      <c r="C21" s="26" t="str">
        <f t="shared" si="2"/>
        <v>6.69 ± 0.4</v>
      </c>
      <c r="D21" s="26"/>
      <c r="E21" s="26" t="str">
        <f t="shared" si="3"/>
        <v>3.68 ± 0.25</v>
      </c>
      <c r="F21" s="26"/>
      <c r="G21" s="26" t="str">
        <f t="shared" si="4"/>
        <v>1.82 ± 0.48</v>
      </c>
      <c r="H21" s="26"/>
      <c r="I21" s="26" t="str">
        <f t="shared" si="5"/>
        <v>2.88 ± 0.6</v>
      </c>
      <c r="J21" s="26"/>
      <c r="K21" s="4">
        <f t="shared" si="6"/>
        <v>397</v>
      </c>
      <c r="L21" s="4">
        <f t="shared" si="6"/>
        <v>173</v>
      </c>
    </row>
    <row r="22" spans="2:12" ht="23.25" x14ac:dyDescent="0.35">
      <c r="B22" s="3">
        <v>35</v>
      </c>
      <c r="C22" s="26" t="str">
        <f t="shared" si="2"/>
        <v>6.79 ± 0.39</v>
      </c>
      <c r="D22" s="26"/>
      <c r="E22" s="26" t="str">
        <f t="shared" si="3"/>
        <v>3.73 ± 0.23</v>
      </c>
      <c r="F22" s="26"/>
      <c r="G22" s="26" t="str">
        <f t="shared" si="4"/>
        <v>1.82 ± 0.45</v>
      </c>
      <c r="H22" s="26"/>
      <c r="I22" s="26" t="str">
        <f t="shared" si="5"/>
        <v>2.91 ± 0.57</v>
      </c>
      <c r="J22" s="26"/>
      <c r="K22" s="4">
        <f t="shared" si="6"/>
        <v>275</v>
      </c>
      <c r="L22" s="4">
        <f t="shared" si="6"/>
        <v>138</v>
      </c>
    </row>
    <row r="23" spans="2:12" ht="23.25" x14ac:dyDescent="0.35">
      <c r="B23" s="3">
        <v>40</v>
      </c>
      <c r="C23" s="26" t="str">
        <f t="shared" si="2"/>
        <v>6.8 ± 0.4</v>
      </c>
      <c r="D23" s="26"/>
      <c r="E23" s="26" t="str">
        <f t="shared" si="3"/>
        <v>3.76 ± 0.24</v>
      </c>
      <c r="F23" s="26"/>
      <c r="G23" s="26" t="str">
        <f t="shared" si="4"/>
        <v>1.81 ± 0.47</v>
      </c>
      <c r="H23" s="26"/>
      <c r="I23" s="26" t="str">
        <f t="shared" si="5"/>
        <v>2.91 ± 0.6</v>
      </c>
      <c r="J23" s="26"/>
      <c r="K23" s="4">
        <f t="shared" si="6"/>
        <v>181</v>
      </c>
      <c r="L23" s="4">
        <f t="shared" si="6"/>
        <v>108</v>
      </c>
    </row>
    <row r="24" spans="2:12" ht="23.25" x14ac:dyDescent="0.35">
      <c r="B24" s="3">
        <v>45</v>
      </c>
      <c r="C24" s="26" t="str">
        <f t="shared" ref="C24" si="7">_xlfn.CONCAT(ROUND(C11,2)," ",$N$1," ",ROUND(D11,2))</f>
        <v>6.75 ± 0.43</v>
      </c>
      <c r="D24" s="26"/>
      <c r="E24" s="26" t="str">
        <f t="shared" ref="E24" si="8">_xlfn.CONCAT(ROUND(E11,2)," ",$N$1," ",ROUND(F11,2))</f>
        <v>3.79 ± 0.22</v>
      </c>
      <c r="F24" s="26"/>
      <c r="G24" s="26" t="str">
        <f t="shared" ref="G24:G25" si="9">_xlfn.CONCAT(ROUND(G11,2)," ",$N$1," ",ROUND(H11,2))</f>
        <v>1.78 ± 0.49</v>
      </c>
      <c r="H24" s="26"/>
      <c r="I24" s="26" t="str">
        <f t="shared" ref="I24:I25" si="10">_xlfn.CONCAT(ROUND(I11,2)," ",$N$1," ",ROUND(J11,2))</f>
        <v>2.9 ± 0.63</v>
      </c>
      <c r="J24" s="26"/>
      <c r="K24" s="4">
        <f t="shared" si="6"/>
        <v>125</v>
      </c>
      <c r="L24" s="4">
        <f t="shared" si="6"/>
        <v>102</v>
      </c>
    </row>
    <row r="25" spans="2:12" ht="23.25" x14ac:dyDescent="0.35">
      <c r="B25" s="3" t="s">
        <v>12</v>
      </c>
      <c r="C25" s="26" t="str">
        <f>_xlfn.CONCAT(ROUND(C12,2)," ",$N$1," ",ROUND(D12,2))</f>
        <v>6.49 ± 0.37</v>
      </c>
      <c r="D25" s="26"/>
      <c r="E25" s="26" t="str">
        <f>_xlfn.CONCAT(ROUND(E12,2)," ",$N$1," ",ROUND(F12,2))</f>
        <v>3.63 ± 0.22</v>
      </c>
      <c r="F25" s="26"/>
      <c r="G25" s="26" t="str">
        <f t="shared" si="9"/>
        <v>1.79 ± 0.44</v>
      </c>
      <c r="H25" s="26"/>
      <c r="I25" s="26" t="str">
        <f t="shared" si="10"/>
        <v>2.84 ± 0.56</v>
      </c>
      <c r="J25" s="26"/>
    </row>
    <row r="26" spans="2:12" ht="23.25" x14ac:dyDescent="0.35">
      <c r="B26" s="3" t="s">
        <v>16</v>
      </c>
      <c r="C26" s="26" t="str">
        <f>_xlfn.CONCAT(ROUND(C13,2)," ",$N$1," ",ROUND(D13,2))</f>
        <v>6.44 ± 0.25</v>
      </c>
      <c r="D26" s="26"/>
      <c r="E26" s="26" t="str">
        <f>_xlfn.CONCAT(ROUND(E13,2)," ",$N$1," ",ROUND(F13,2))</f>
        <v>3.62 ± 0.15</v>
      </c>
      <c r="F26" s="26"/>
      <c r="G26" s="26" t="str">
        <f>_xlfn.CONCAT(ROUND(G13,2)," ",$N$1," ",ROUND(H13,2))</f>
        <v>1.78 ± 0.29</v>
      </c>
      <c r="H26" s="26"/>
      <c r="I26" s="26" t="str">
        <f>_xlfn.CONCAT(ROUND(I13,2)," ",$N$1," ",ROUND(J13,2))</f>
        <v>2.82 ± 0.56</v>
      </c>
      <c r="J26" s="26"/>
    </row>
    <row r="28" spans="2:12" ht="23.25" x14ac:dyDescent="0.35">
      <c r="B28" s="3" t="s">
        <v>30</v>
      </c>
      <c r="C28" s="26" t="str">
        <f>_xlfn.CONCAT(ROUND(C13-C12,2)," ",$N$1," ",ROUND(D13-D12,2))</f>
        <v>-0.05 ± -0.12</v>
      </c>
      <c r="D28" s="26"/>
      <c r="E28" s="26" t="str">
        <f>_xlfn.CONCAT(ROUND(E13-E12,2)," ",$N$1," ",ROUND(F13-F12,2))</f>
        <v>-0.01 ± -0.07</v>
      </c>
      <c r="F28" s="26"/>
      <c r="G28" s="26" t="str">
        <f>_xlfn.CONCAT(ROUND(G13-G12,2)," ",$N$1," ",ROUND(H13-H12,2))</f>
        <v>-0.01 ± -0.14</v>
      </c>
      <c r="H28" s="26"/>
      <c r="I28" s="26" t="str">
        <f>_xlfn.CONCAT(ROUND(I13-I12,2)," ",$N$1," ",ROUND(J13-J12,3))</f>
        <v>-0.02 ± 0.002</v>
      </c>
      <c r="J28" s="26"/>
    </row>
  </sheetData>
  <mergeCells count="52">
    <mergeCell ref="C28:D28"/>
    <mergeCell ref="E28:F28"/>
    <mergeCell ref="G28:H28"/>
    <mergeCell ref="I28:J28"/>
    <mergeCell ref="I22:J22"/>
    <mergeCell ref="I24:J24"/>
    <mergeCell ref="I26:J26"/>
    <mergeCell ref="C23:D23"/>
    <mergeCell ref="E23:F23"/>
    <mergeCell ref="G23:H23"/>
    <mergeCell ref="I23:J23"/>
    <mergeCell ref="G25:H25"/>
    <mergeCell ref="I25:J25"/>
    <mergeCell ref="I17:J17"/>
    <mergeCell ref="I18:J18"/>
    <mergeCell ref="I19:J19"/>
    <mergeCell ref="I20:J20"/>
    <mergeCell ref="I21:J21"/>
    <mergeCell ref="C15:D15"/>
    <mergeCell ref="E15:F15"/>
    <mergeCell ref="G15:H15"/>
    <mergeCell ref="I15:J15"/>
    <mergeCell ref="I16:J16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6:D26"/>
    <mergeCell ref="E26:F26"/>
    <mergeCell ref="G16:H16"/>
    <mergeCell ref="G17:H17"/>
    <mergeCell ref="G18:H18"/>
    <mergeCell ref="G19:H19"/>
    <mergeCell ref="G20:H20"/>
    <mergeCell ref="G21:H21"/>
    <mergeCell ref="G22:H22"/>
    <mergeCell ref="G24:H24"/>
    <mergeCell ref="G26:H26"/>
    <mergeCell ref="C24:D24"/>
    <mergeCell ref="E24:F24"/>
    <mergeCell ref="C21:D21"/>
    <mergeCell ref="E21:F21"/>
    <mergeCell ref="C22:D22"/>
    <mergeCell ref="E22:F22"/>
    <mergeCell ref="C25:D25"/>
    <mergeCell ref="E25:F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56A5A-B660-4946-A375-06719C8902C1}">
  <dimension ref="B1:N27"/>
  <sheetViews>
    <sheetView topLeftCell="A11" zoomScale="70" zoomScaleNormal="70" workbookViewId="0">
      <selection activeCell="C27" sqref="C27:D27"/>
    </sheetView>
  </sheetViews>
  <sheetFormatPr baseColWidth="10" defaultRowHeight="15" x14ac:dyDescent="0.25"/>
  <cols>
    <col min="9" max="10" width="11.42578125" customWidth="1"/>
    <col min="11" max="12" width="14.42578125" customWidth="1"/>
  </cols>
  <sheetData>
    <row r="1" spans="2:14" x14ac:dyDescent="0.25">
      <c r="L1" s="1"/>
      <c r="N1" t="s">
        <v>6</v>
      </c>
    </row>
    <row r="2" spans="2:14" x14ac:dyDescent="0.25">
      <c r="L2" s="1"/>
    </row>
    <row r="3" spans="2:14" x14ac:dyDescent="0.25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11</v>
      </c>
      <c r="I3" s="2" t="s">
        <v>14</v>
      </c>
      <c r="J3" s="2" t="s">
        <v>15</v>
      </c>
      <c r="K3" s="2" t="s">
        <v>7</v>
      </c>
      <c r="L3" s="2" t="s">
        <v>8</v>
      </c>
    </row>
    <row r="4" spans="2:14" x14ac:dyDescent="0.25">
      <c r="B4" s="2">
        <v>5</v>
      </c>
      <c r="C4" s="2">
        <v>6.0163124999999997</v>
      </c>
      <c r="D4" s="2">
        <v>0.27186134304779302</v>
      </c>
      <c r="E4" s="2">
        <v>3.4352226720647701</v>
      </c>
      <c r="F4" s="2">
        <v>0.220701520029807</v>
      </c>
      <c r="G4" s="2">
        <v>1.7513602681202101</v>
      </c>
      <c r="H4" s="2">
        <v>0.35016817500626302</v>
      </c>
      <c r="I4" s="2">
        <v>2.7201642561246402</v>
      </c>
      <c r="J4" s="2">
        <v>0.41804871937537602</v>
      </c>
      <c r="K4" s="2">
        <v>640</v>
      </c>
      <c r="L4" s="2">
        <v>247</v>
      </c>
    </row>
    <row r="5" spans="2:14" x14ac:dyDescent="0.25">
      <c r="B5" s="2">
        <v>10</v>
      </c>
      <c r="C5" s="2">
        <v>6.1784218749999997</v>
      </c>
      <c r="D5" s="2">
        <v>0.245139329303733</v>
      </c>
      <c r="E5" s="2">
        <v>3.5474390243902398</v>
      </c>
      <c r="F5" s="2">
        <v>0.17338671690486601</v>
      </c>
      <c r="G5" s="2">
        <v>1.7416569622537701</v>
      </c>
      <c r="H5" s="2">
        <v>0.30026029436229501</v>
      </c>
      <c r="I5" s="2">
        <v>2.75607608891585</v>
      </c>
      <c r="J5" s="2">
        <v>0.37982844239256303</v>
      </c>
      <c r="K5" s="2">
        <v>640</v>
      </c>
      <c r="L5" s="2">
        <v>246</v>
      </c>
    </row>
    <row r="6" spans="2:14" x14ac:dyDescent="0.25">
      <c r="B6" s="2">
        <v>15</v>
      </c>
      <c r="C6" s="2">
        <v>6.3461032863849702</v>
      </c>
      <c r="D6" s="2">
        <v>0.24789630443257499</v>
      </c>
      <c r="E6" s="2">
        <v>3.6241463414634101</v>
      </c>
      <c r="F6" s="2">
        <v>0.15476143103304299</v>
      </c>
      <c r="G6" s="2">
        <v>1.75106154345369</v>
      </c>
      <c r="H6" s="2">
        <v>0.29223907727530801</v>
      </c>
      <c r="I6" s="2">
        <v>2.79525367278135</v>
      </c>
      <c r="J6" s="2">
        <v>0.383799632067444</v>
      </c>
      <c r="K6" s="2">
        <v>639</v>
      </c>
      <c r="L6" s="2">
        <v>246</v>
      </c>
    </row>
    <row r="7" spans="2:14" x14ac:dyDescent="0.25">
      <c r="B7" s="2">
        <v>20</v>
      </c>
      <c r="C7" s="2">
        <v>6.5167249602543702</v>
      </c>
      <c r="D7" s="2">
        <v>0.23919065114753399</v>
      </c>
      <c r="E7" s="2">
        <v>3.7008264462809901</v>
      </c>
      <c r="F7" s="2">
        <v>0.16273279206921901</v>
      </c>
      <c r="G7" s="2">
        <v>1.7608836985055301</v>
      </c>
      <c r="H7" s="2">
        <v>0.28929937644423798</v>
      </c>
      <c r="I7" s="2">
        <v>2.8372662298690998</v>
      </c>
      <c r="J7" s="2">
        <v>0.37123789116428801</v>
      </c>
      <c r="K7" s="2">
        <v>629</v>
      </c>
      <c r="L7" s="2">
        <v>242</v>
      </c>
    </row>
    <row r="8" spans="2:14" x14ac:dyDescent="0.25">
      <c r="B8" s="2">
        <v>25</v>
      </c>
      <c r="C8" s="2">
        <v>6.6837197231833896</v>
      </c>
      <c r="D8" s="2">
        <v>0.253077605461412</v>
      </c>
      <c r="E8" s="2">
        <v>3.7696137339055702</v>
      </c>
      <c r="F8" s="2">
        <v>0.193016101932898</v>
      </c>
      <c r="G8" s="2">
        <v>1.7730516161555301</v>
      </c>
      <c r="H8" s="2">
        <v>0.31828209184849399</v>
      </c>
      <c r="I8" s="2">
        <v>2.8804932770695002</v>
      </c>
      <c r="J8" s="2">
        <v>0.39124543476136803</v>
      </c>
      <c r="K8" s="2">
        <v>578</v>
      </c>
      <c r="L8" s="2">
        <v>233</v>
      </c>
    </row>
    <row r="9" spans="2:14" x14ac:dyDescent="0.25">
      <c r="B9" s="2">
        <v>30</v>
      </c>
      <c r="C9" s="2">
        <v>6.8457274826789796</v>
      </c>
      <c r="D9" s="2">
        <v>0.28720439504538497</v>
      </c>
      <c r="E9" s="2">
        <v>3.8428205128205102</v>
      </c>
      <c r="F9" s="2">
        <v>0.18070728162004401</v>
      </c>
      <c r="G9" s="2">
        <v>1.78143305414346</v>
      </c>
      <c r="H9" s="2">
        <v>0.33932504499946903</v>
      </c>
      <c r="I9" s="2">
        <v>2.9244156722104102</v>
      </c>
      <c r="J9" s="2">
        <v>0.43972270724559798</v>
      </c>
      <c r="K9" s="2">
        <v>433</v>
      </c>
      <c r="L9" s="2">
        <v>195</v>
      </c>
    </row>
    <row r="10" spans="2:14" x14ac:dyDescent="0.25">
      <c r="B10" s="2">
        <v>35</v>
      </c>
      <c r="C10" s="2">
        <v>6.93211538461538</v>
      </c>
      <c r="D10" s="2">
        <v>0.31149970081762102</v>
      </c>
      <c r="E10" s="2">
        <v>3.9201639344262298</v>
      </c>
      <c r="F10" s="2">
        <v>0.15778166906430199</v>
      </c>
      <c r="G10" s="2">
        <v>1.76832283051703</v>
      </c>
      <c r="H10" s="2">
        <v>0.34918063907121799</v>
      </c>
      <c r="I10" s="2">
        <v>2.94863010387476</v>
      </c>
      <c r="J10" s="2">
        <v>0.473642419481625</v>
      </c>
      <c r="K10" s="2">
        <v>260</v>
      </c>
      <c r="L10" s="2">
        <v>122</v>
      </c>
    </row>
    <row r="11" spans="2:14" x14ac:dyDescent="0.25">
      <c r="B11" s="2">
        <v>40</v>
      </c>
      <c r="C11" s="2">
        <v>6.95232558139534</v>
      </c>
      <c r="D11" s="2">
        <v>0.33805304759608801</v>
      </c>
      <c r="E11" s="2">
        <v>3.94287671232876</v>
      </c>
      <c r="F11" s="2">
        <v>0.198504542248535</v>
      </c>
      <c r="G11" s="2">
        <v>1.7632622292389899</v>
      </c>
      <c r="H11" s="2">
        <v>0.39202540259822899</v>
      </c>
      <c r="I11" s="2">
        <v>2.9543740980230502</v>
      </c>
      <c r="J11" s="2">
        <v>0.51015876103318902</v>
      </c>
      <c r="K11" s="2">
        <v>129</v>
      </c>
      <c r="L11" s="2">
        <v>73</v>
      </c>
    </row>
    <row r="12" spans="2:14" x14ac:dyDescent="0.25">
      <c r="C12">
        <f>$B$11/($B$4/C4+$B$4/C5+$B$4/C6+$B$4/C7+$B$4/C8+$B$4/C9+$B$4/C10+$B$4/C11)</f>
        <v>6.541915633651902</v>
      </c>
      <c r="D12">
        <f t="shared" ref="D12:F12" si="0">$B$11/($B$4/D4+$B$4/D5+$B$4/D6+$B$4/D7+$B$4/D8+$B$4/D9+$B$4/D10+$B$4/D11)</f>
        <v>0.27050826069809059</v>
      </c>
      <c r="E12">
        <f t="shared" si="0"/>
        <v>3.7151408211197503</v>
      </c>
      <c r="F12">
        <f t="shared" si="0"/>
        <v>0.17779623583363308</v>
      </c>
      <c r="G12">
        <f>AVERAGE(G4:G11)</f>
        <v>1.7613790252985264</v>
      </c>
      <c r="H12">
        <f t="shared" ref="H12:J12" si="1">AVERAGE(H4:H11)</f>
        <v>0.32884751270068924</v>
      </c>
      <c r="I12">
        <f t="shared" si="1"/>
        <v>2.8520841748585823</v>
      </c>
      <c r="J12">
        <f t="shared" si="1"/>
        <v>0.42096050094018134</v>
      </c>
    </row>
    <row r="13" spans="2:14" x14ac:dyDescent="0.25">
      <c r="B13" t="s">
        <v>16</v>
      </c>
      <c r="C13">
        <v>6.4070468749999998</v>
      </c>
      <c r="D13">
        <v>0.183853366307866</v>
      </c>
      <c r="E13">
        <v>3.65117408906882</v>
      </c>
      <c r="F13">
        <v>0.13277419134503499</v>
      </c>
      <c r="G13">
        <v>1.7547908477390599</v>
      </c>
      <c r="H13">
        <v>0.226784140076113</v>
      </c>
      <c r="I13">
        <v>2.8291046892197902</v>
      </c>
      <c r="J13">
        <v>0.43171933051849498</v>
      </c>
    </row>
    <row r="15" spans="2:14" ht="23.25" x14ac:dyDescent="0.35">
      <c r="B15" s="3" t="s">
        <v>0</v>
      </c>
      <c r="C15" s="27" t="s">
        <v>1</v>
      </c>
      <c r="D15" s="27"/>
      <c r="E15" s="27" t="s">
        <v>3</v>
      </c>
      <c r="F15" s="27"/>
      <c r="G15" s="28" t="s">
        <v>5</v>
      </c>
      <c r="H15" s="29"/>
      <c r="I15" s="28" t="s">
        <v>14</v>
      </c>
      <c r="J15" s="29"/>
      <c r="K15" s="3" t="s">
        <v>9</v>
      </c>
      <c r="L15" s="3" t="s">
        <v>10</v>
      </c>
    </row>
    <row r="16" spans="2:14" ht="23.25" x14ac:dyDescent="0.35">
      <c r="B16" s="3">
        <v>5</v>
      </c>
      <c r="C16" s="26" t="str">
        <f t="shared" ref="C16:C25" si="2">_xlfn.CONCAT(ROUND(C4,2)," ",$N$1," ",ROUND(D4,2))</f>
        <v>6.02 ± 0.27</v>
      </c>
      <c r="D16" s="26"/>
      <c r="E16" s="26" t="str">
        <f t="shared" ref="E16:E25" si="3">_xlfn.CONCAT(ROUND(E4,2)," ",$N$1," ",ROUND(F4,2))</f>
        <v>3.44 ± 0.22</v>
      </c>
      <c r="F16" s="26"/>
      <c r="G16" s="26" t="str">
        <f t="shared" ref="G16:G25" si="4">_xlfn.CONCAT(ROUND(G4,2)," ",$N$1," ",ROUND(H4,2))</f>
        <v>1.75 ± 0.35</v>
      </c>
      <c r="H16" s="26"/>
      <c r="I16" s="26" t="str">
        <f t="shared" ref="I16:I25" si="5">_xlfn.CONCAT(ROUND(I4,2)," ",$N$1," ",ROUND(J4,2))</f>
        <v>2.72 ± 0.42</v>
      </c>
      <c r="J16" s="26"/>
      <c r="K16" s="4">
        <f t="shared" ref="K16:L23" si="6">K4</f>
        <v>640</v>
      </c>
      <c r="L16" s="4">
        <f t="shared" si="6"/>
        <v>247</v>
      </c>
    </row>
    <row r="17" spans="2:12" ht="23.25" x14ac:dyDescent="0.35">
      <c r="B17" s="3">
        <v>10</v>
      </c>
      <c r="C17" s="26" t="str">
        <f t="shared" si="2"/>
        <v>6.18 ± 0.25</v>
      </c>
      <c r="D17" s="26"/>
      <c r="E17" s="26" t="str">
        <f t="shared" si="3"/>
        <v>3.55 ± 0.17</v>
      </c>
      <c r="F17" s="26"/>
      <c r="G17" s="26" t="str">
        <f t="shared" si="4"/>
        <v>1.74 ± 0.3</v>
      </c>
      <c r="H17" s="26"/>
      <c r="I17" s="26" t="str">
        <f t="shared" si="5"/>
        <v>2.76 ± 0.38</v>
      </c>
      <c r="J17" s="26"/>
      <c r="K17" s="4">
        <f t="shared" si="6"/>
        <v>640</v>
      </c>
      <c r="L17" s="4">
        <f t="shared" si="6"/>
        <v>246</v>
      </c>
    </row>
    <row r="18" spans="2:12" ht="23.25" x14ac:dyDescent="0.35">
      <c r="B18" s="3">
        <v>15</v>
      </c>
      <c r="C18" s="26" t="str">
        <f t="shared" si="2"/>
        <v>6.35 ± 0.25</v>
      </c>
      <c r="D18" s="26"/>
      <c r="E18" s="26" t="str">
        <f t="shared" si="3"/>
        <v>3.62 ± 0.15</v>
      </c>
      <c r="F18" s="26"/>
      <c r="G18" s="26" t="str">
        <f t="shared" si="4"/>
        <v>1.75 ± 0.29</v>
      </c>
      <c r="H18" s="26"/>
      <c r="I18" s="26" t="str">
        <f t="shared" si="5"/>
        <v>2.8 ± 0.38</v>
      </c>
      <c r="J18" s="26"/>
      <c r="K18" s="4">
        <f t="shared" si="6"/>
        <v>639</v>
      </c>
      <c r="L18" s="4">
        <f t="shared" si="6"/>
        <v>246</v>
      </c>
    </row>
    <row r="19" spans="2:12" ht="23.25" x14ac:dyDescent="0.35">
      <c r="B19" s="3">
        <v>20</v>
      </c>
      <c r="C19" s="26" t="str">
        <f t="shared" si="2"/>
        <v>6.52 ± 0.24</v>
      </c>
      <c r="D19" s="26"/>
      <c r="E19" s="26" t="str">
        <f t="shared" si="3"/>
        <v>3.7 ± 0.16</v>
      </c>
      <c r="F19" s="26"/>
      <c r="G19" s="26" t="str">
        <f t="shared" si="4"/>
        <v>1.76 ± 0.29</v>
      </c>
      <c r="H19" s="26"/>
      <c r="I19" s="26" t="str">
        <f t="shared" si="5"/>
        <v>2.84 ± 0.37</v>
      </c>
      <c r="J19" s="26"/>
      <c r="K19" s="4">
        <f t="shared" si="6"/>
        <v>629</v>
      </c>
      <c r="L19" s="4">
        <f t="shared" si="6"/>
        <v>242</v>
      </c>
    </row>
    <row r="20" spans="2:12" ht="23.25" x14ac:dyDescent="0.35">
      <c r="B20" s="3">
        <v>25</v>
      </c>
      <c r="C20" s="26" t="str">
        <f t="shared" si="2"/>
        <v>6.68 ± 0.25</v>
      </c>
      <c r="D20" s="26"/>
      <c r="E20" s="26" t="str">
        <f t="shared" si="3"/>
        <v>3.77 ± 0.19</v>
      </c>
      <c r="F20" s="26"/>
      <c r="G20" s="26" t="str">
        <f t="shared" si="4"/>
        <v>1.77 ± 0.32</v>
      </c>
      <c r="H20" s="26"/>
      <c r="I20" s="26" t="str">
        <f t="shared" si="5"/>
        <v>2.88 ± 0.39</v>
      </c>
      <c r="J20" s="26"/>
      <c r="K20" s="4">
        <f t="shared" si="6"/>
        <v>578</v>
      </c>
      <c r="L20" s="4">
        <f t="shared" si="6"/>
        <v>233</v>
      </c>
    </row>
    <row r="21" spans="2:12" ht="23.25" x14ac:dyDescent="0.35">
      <c r="B21" s="3">
        <v>30</v>
      </c>
      <c r="C21" s="26" t="str">
        <f t="shared" si="2"/>
        <v>6.85 ± 0.29</v>
      </c>
      <c r="D21" s="26"/>
      <c r="E21" s="26" t="str">
        <f t="shared" si="3"/>
        <v>3.84 ± 0.18</v>
      </c>
      <c r="F21" s="26"/>
      <c r="G21" s="26" t="str">
        <f t="shared" si="4"/>
        <v>1.78 ± 0.34</v>
      </c>
      <c r="H21" s="26"/>
      <c r="I21" s="26" t="str">
        <f t="shared" si="5"/>
        <v>2.92 ± 0.44</v>
      </c>
      <c r="J21" s="26"/>
      <c r="K21" s="4">
        <f t="shared" si="6"/>
        <v>433</v>
      </c>
      <c r="L21" s="4">
        <f t="shared" si="6"/>
        <v>195</v>
      </c>
    </row>
    <row r="22" spans="2:12" ht="23.25" x14ac:dyDescent="0.35">
      <c r="B22" s="3">
        <v>35</v>
      </c>
      <c r="C22" s="26" t="str">
        <f t="shared" si="2"/>
        <v>6.93 ± 0.31</v>
      </c>
      <c r="D22" s="26"/>
      <c r="E22" s="26" t="str">
        <f t="shared" si="3"/>
        <v>3.92 ± 0.16</v>
      </c>
      <c r="F22" s="26"/>
      <c r="G22" s="26" t="str">
        <f t="shared" si="4"/>
        <v>1.77 ± 0.35</v>
      </c>
      <c r="H22" s="26"/>
      <c r="I22" s="26" t="str">
        <f t="shared" si="5"/>
        <v>2.95 ± 0.47</v>
      </c>
      <c r="J22" s="26"/>
      <c r="K22" s="4">
        <f t="shared" si="6"/>
        <v>260</v>
      </c>
      <c r="L22" s="4">
        <f t="shared" si="6"/>
        <v>122</v>
      </c>
    </row>
    <row r="23" spans="2:12" ht="23.25" x14ac:dyDescent="0.35">
      <c r="B23" s="3">
        <v>40</v>
      </c>
      <c r="C23" s="26" t="str">
        <f t="shared" si="2"/>
        <v>6.95 ± 0.34</v>
      </c>
      <c r="D23" s="26"/>
      <c r="E23" s="26" t="str">
        <f t="shared" si="3"/>
        <v>3.94 ± 0.2</v>
      </c>
      <c r="F23" s="26"/>
      <c r="G23" s="26" t="str">
        <f t="shared" si="4"/>
        <v>1.76 ± 0.39</v>
      </c>
      <c r="H23" s="26"/>
      <c r="I23" s="26" t="str">
        <f t="shared" si="5"/>
        <v>2.95 ± 0.51</v>
      </c>
      <c r="J23" s="26"/>
      <c r="K23" s="4">
        <f t="shared" si="6"/>
        <v>129</v>
      </c>
      <c r="L23" s="4">
        <f t="shared" si="6"/>
        <v>73</v>
      </c>
    </row>
    <row r="24" spans="2:12" ht="23.25" x14ac:dyDescent="0.35">
      <c r="B24" s="3" t="s">
        <v>13</v>
      </c>
      <c r="C24" s="26" t="str">
        <f t="shared" si="2"/>
        <v>6.54 ± 0.27</v>
      </c>
      <c r="D24" s="26"/>
      <c r="E24" s="26" t="str">
        <f t="shared" si="3"/>
        <v>3.72 ± 0.18</v>
      </c>
      <c r="F24" s="26"/>
      <c r="G24" s="26" t="str">
        <f t="shared" si="4"/>
        <v>1.76 ± 0.33</v>
      </c>
      <c r="H24" s="26"/>
      <c r="I24" s="26" t="str">
        <f t="shared" si="5"/>
        <v>2.85 ± 0.42</v>
      </c>
      <c r="J24" s="26"/>
    </row>
    <row r="25" spans="2:12" ht="23.25" x14ac:dyDescent="0.35">
      <c r="B25" s="3" t="s">
        <v>16</v>
      </c>
      <c r="C25" s="26" t="str">
        <f t="shared" si="2"/>
        <v>6.41 ± 0.18</v>
      </c>
      <c r="D25" s="26"/>
      <c r="E25" s="26" t="str">
        <f t="shared" si="3"/>
        <v>3.65 ± 0.13</v>
      </c>
      <c r="F25" s="26"/>
      <c r="G25" s="26" t="str">
        <f t="shared" si="4"/>
        <v>1.75 ± 0.23</v>
      </c>
      <c r="H25" s="26"/>
      <c r="I25" s="26" t="str">
        <f t="shared" si="5"/>
        <v>2.83 ± 0.43</v>
      </c>
      <c r="J25" s="26"/>
    </row>
    <row r="27" spans="2:12" ht="23.25" x14ac:dyDescent="0.35">
      <c r="B27" s="3" t="s">
        <v>30</v>
      </c>
      <c r="C27" s="26" t="str">
        <f>_xlfn.CONCAT(ROUND(C13-C12,2)," ",$N$1," ",ROUND(D13-D12,2))</f>
        <v>-0.13 ± -0.09</v>
      </c>
      <c r="D27" s="26"/>
      <c r="E27" s="26" t="str">
        <f t="shared" ref="E27" si="7">_xlfn.CONCAT(ROUND(E13-E12,2)," ",$N$1," ",ROUND(F13-F12,2))</f>
        <v>-0.06 ± -0.05</v>
      </c>
      <c r="F27" s="26"/>
      <c r="G27" s="26" t="str">
        <f t="shared" ref="G27" si="8">_xlfn.CONCAT(ROUND(G13-G12,2)," ",$N$1," ",ROUND(H13-H12,2))</f>
        <v>-0.01 ± -0.1</v>
      </c>
      <c r="H27" s="26"/>
      <c r="I27" s="26" t="str">
        <f t="shared" ref="I27" si="9">_xlfn.CONCAT(ROUND(I13-I12,2)," ",$N$1," ",ROUND(J13-J12,2))</f>
        <v>-0.02 ± 0.01</v>
      </c>
      <c r="J27" s="26"/>
    </row>
  </sheetData>
  <mergeCells count="48">
    <mergeCell ref="C27:D27"/>
    <mergeCell ref="E27:F27"/>
    <mergeCell ref="G27:H27"/>
    <mergeCell ref="I27:J27"/>
    <mergeCell ref="C25:D25"/>
    <mergeCell ref="E25:F25"/>
    <mergeCell ref="G25:H25"/>
    <mergeCell ref="I25:J25"/>
    <mergeCell ref="I20:J20"/>
    <mergeCell ref="I21:J21"/>
    <mergeCell ref="I22:J22"/>
    <mergeCell ref="I23:J23"/>
    <mergeCell ref="C20:D20"/>
    <mergeCell ref="E20:F20"/>
    <mergeCell ref="G20:H20"/>
    <mergeCell ref="G22:H22"/>
    <mergeCell ref="G23:H23"/>
    <mergeCell ref="C21:D21"/>
    <mergeCell ref="E21:F21"/>
    <mergeCell ref="C22:D22"/>
    <mergeCell ref="E22:F22"/>
    <mergeCell ref="G18:H18"/>
    <mergeCell ref="C19:D19"/>
    <mergeCell ref="E19:F19"/>
    <mergeCell ref="G19:H19"/>
    <mergeCell ref="I15:J15"/>
    <mergeCell ref="I16:J16"/>
    <mergeCell ref="I17:J17"/>
    <mergeCell ref="I18:J18"/>
    <mergeCell ref="I19:J19"/>
    <mergeCell ref="C18:D18"/>
    <mergeCell ref="E18:F18"/>
    <mergeCell ref="C24:D24"/>
    <mergeCell ref="E24:F24"/>
    <mergeCell ref="G24:H24"/>
    <mergeCell ref="I24:J24"/>
    <mergeCell ref="G15:H15"/>
    <mergeCell ref="G16:H16"/>
    <mergeCell ref="G17:H17"/>
    <mergeCell ref="G21:H21"/>
    <mergeCell ref="C15:D15"/>
    <mergeCell ref="E15:F15"/>
    <mergeCell ref="C16:D16"/>
    <mergeCell ref="E16:F16"/>
    <mergeCell ref="C23:D23"/>
    <mergeCell ref="E23:F23"/>
    <mergeCell ref="C17:D17"/>
    <mergeCell ref="E17:F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523A2-9588-4B3A-B248-2644B4EDF6BA}">
  <dimension ref="B1:N26"/>
  <sheetViews>
    <sheetView topLeftCell="A14" zoomScale="80" zoomScaleNormal="80" workbookViewId="0">
      <selection activeCell="C26" sqref="C26:D26"/>
    </sheetView>
  </sheetViews>
  <sheetFormatPr baseColWidth="10" defaultRowHeight="15" x14ac:dyDescent="0.25"/>
  <cols>
    <col min="2" max="2" width="7.7109375" customWidth="1"/>
    <col min="3" max="10" width="10" customWidth="1"/>
    <col min="11" max="11" width="14.28515625" customWidth="1"/>
    <col min="12" max="12" width="13.85546875" customWidth="1"/>
  </cols>
  <sheetData>
    <row r="1" spans="2:14" x14ac:dyDescent="0.25">
      <c r="N1" s="1" t="s">
        <v>6</v>
      </c>
    </row>
    <row r="2" spans="2:14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11</v>
      </c>
      <c r="I2" s="2" t="s">
        <v>14</v>
      </c>
      <c r="J2" s="2" t="s">
        <v>15</v>
      </c>
      <c r="K2" s="2" t="s">
        <v>7</v>
      </c>
      <c r="L2" s="2" t="s">
        <v>8</v>
      </c>
    </row>
    <row r="3" spans="2:14" x14ac:dyDescent="0.25">
      <c r="B3" s="2">
        <v>5</v>
      </c>
      <c r="C3" s="2">
        <v>6.0820242914979703</v>
      </c>
      <c r="D3" s="2">
        <v>0.23597148539610499</v>
      </c>
      <c r="E3" s="2">
        <v>3.4391358024691301</v>
      </c>
      <c r="F3" s="2">
        <v>0.18598551338026001</v>
      </c>
      <c r="G3" s="2">
        <v>1.76847459385912</v>
      </c>
      <c r="H3" s="2">
        <v>0.30045491027334398</v>
      </c>
      <c r="I3" s="2">
        <v>2.7344909220846101</v>
      </c>
      <c r="J3" s="2">
        <v>0.36657650862964603</v>
      </c>
      <c r="K3" s="2">
        <v>247</v>
      </c>
      <c r="L3" s="2">
        <v>162</v>
      </c>
    </row>
    <row r="4" spans="2:14" x14ac:dyDescent="0.25">
      <c r="B4" s="2">
        <v>10</v>
      </c>
      <c r="C4" s="2">
        <v>6.2326315789473599</v>
      </c>
      <c r="D4" s="2">
        <v>0.194159555757214</v>
      </c>
      <c r="E4" s="2">
        <v>3.5319135802469099</v>
      </c>
      <c r="F4" s="2">
        <v>0.143864364922621</v>
      </c>
      <c r="G4" s="2">
        <v>1.7646614044592901</v>
      </c>
      <c r="H4" s="2">
        <v>0.24165034365054799</v>
      </c>
      <c r="I4" s="2">
        <v>2.7685141991625799</v>
      </c>
      <c r="J4" s="2">
        <v>0.30522571085809302</v>
      </c>
      <c r="K4" s="2">
        <v>247</v>
      </c>
      <c r="L4" s="2">
        <v>162</v>
      </c>
    </row>
    <row r="5" spans="2:14" x14ac:dyDescent="0.25">
      <c r="B5" s="2">
        <v>15</v>
      </c>
      <c r="C5" s="2">
        <v>6.3938211382113801</v>
      </c>
      <c r="D5" s="2">
        <v>0.21337977260756</v>
      </c>
      <c r="E5" s="2">
        <v>3.6775155279503098</v>
      </c>
      <c r="F5" s="2">
        <v>0.120382573674917</v>
      </c>
      <c r="G5" s="2">
        <v>1.73862519127826</v>
      </c>
      <c r="H5" s="2">
        <v>0.244995696702311</v>
      </c>
      <c r="I5" s="2">
        <v>2.80678435497448</v>
      </c>
      <c r="J5" s="2">
        <v>0.333614362084028</v>
      </c>
      <c r="K5" s="2">
        <v>246</v>
      </c>
      <c r="L5" s="2">
        <v>161</v>
      </c>
    </row>
    <row r="6" spans="2:14" x14ac:dyDescent="0.25">
      <c r="B6" s="2">
        <v>20</v>
      </c>
      <c r="C6" s="2">
        <v>6.5508620689655102</v>
      </c>
      <c r="D6" s="2">
        <v>0.24147559655925899</v>
      </c>
      <c r="E6" s="2">
        <v>3.7661146496815201</v>
      </c>
      <c r="F6" s="2">
        <v>0.13335766610970501</v>
      </c>
      <c r="G6" s="2">
        <v>1.73942183876942</v>
      </c>
      <c r="H6" s="2">
        <v>0.27585273397934201</v>
      </c>
      <c r="I6" s="2">
        <v>2.84593317068664</v>
      </c>
      <c r="J6" s="2">
        <v>0.37454116280688898</v>
      </c>
      <c r="K6" s="2">
        <v>232</v>
      </c>
      <c r="L6" s="2">
        <v>157</v>
      </c>
    </row>
    <row r="7" spans="2:14" x14ac:dyDescent="0.25">
      <c r="B7" s="2">
        <v>25</v>
      </c>
      <c r="C7" s="2">
        <v>6.6844907407407401</v>
      </c>
      <c r="D7" s="2">
        <v>0.24211399195307001</v>
      </c>
      <c r="E7" s="2">
        <v>3.8277999999999999</v>
      </c>
      <c r="F7" s="2">
        <v>0.12909360944678799</v>
      </c>
      <c r="G7" s="2">
        <v>1.74630094068152</v>
      </c>
      <c r="H7" s="2">
        <v>0.27437992838298297</v>
      </c>
      <c r="I7" s="2">
        <v>2.8806976877233699</v>
      </c>
      <c r="J7" s="2">
        <v>0.37546327705745802</v>
      </c>
      <c r="K7" s="2">
        <v>216</v>
      </c>
      <c r="L7" s="2">
        <v>150</v>
      </c>
    </row>
    <row r="8" spans="2:14" x14ac:dyDescent="0.25">
      <c r="B8" s="2">
        <v>30</v>
      </c>
      <c r="C8" s="2">
        <v>6.8395348837209298</v>
      </c>
      <c r="D8" s="2">
        <v>0.243754103014932</v>
      </c>
      <c r="E8" s="2">
        <v>3.9233333333333298</v>
      </c>
      <c r="F8" s="2">
        <v>0.125286972175184</v>
      </c>
      <c r="G8" s="2">
        <v>1.7432969117385499</v>
      </c>
      <c r="H8" s="2">
        <v>0.274067305845552</v>
      </c>
      <c r="I8" s="2">
        <v>2.9227010139058098</v>
      </c>
      <c r="J8" s="2">
        <v>0.37783070696977</v>
      </c>
      <c r="K8" s="2">
        <v>172</v>
      </c>
      <c r="L8" s="2">
        <v>126</v>
      </c>
    </row>
    <row r="9" spans="2:14" x14ac:dyDescent="0.25">
      <c r="B9" s="2">
        <v>35</v>
      </c>
      <c r="C9" s="2">
        <v>6.98494845360824</v>
      </c>
      <c r="D9" s="2">
        <v>0.25776647191595797</v>
      </c>
      <c r="E9" s="2">
        <v>4.0258536585365796</v>
      </c>
      <c r="F9" s="2">
        <v>0.12940719642514101</v>
      </c>
      <c r="G9" s="2">
        <v>1.73502294073632</v>
      </c>
      <c r="H9" s="2">
        <v>0.288426379741201</v>
      </c>
      <c r="I9" s="2">
        <v>2.9637089289357399</v>
      </c>
      <c r="J9" s="2">
        <v>0.39796401486659799</v>
      </c>
      <c r="K9" s="2">
        <v>97</v>
      </c>
      <c r="L9" s="2">
        <v>82</v>
      </c>
    </row>
    <row r="10" spans="2:14" x14ac:dyDescent="0.25">
      <c r="B10" s="2">
        <v>40</v>
      </c>
      <c r="C10" s="2">
        <v>7.0694117647058796</v>
      </c>
      <c r="D10" s="2">
        <v>0.26247623059297698</v>
      </c>
      <c r="E10" s="2">
        <v>4.0920588235294098</v>
      </c>
      <c r="F10" s="2">
        <v>0.12602005936882299</v>
      </c>
      <c r="G10" s="2">
        <v>1.7275928987278</v>
      </c>
      <c r="H10" s="2">
        <v>0.29116117012682002</v>
      </c>
      <c r="I10" s="2">
        <v>2.9882372455388899</v>
      </c>
      <c r="J10" s="2">
        <v>0.40469385520838203</v>
      </c>
      <c r="K10" s="2">
        <v>34</v>
      </c>
      <c r="L10" s="2">
        <v>34</v>
      </c>
    </row>
    <row r="11" spans="2:14" x14ac:dyDescent="0.25">
      <c r="C11">
        <f>$B$10/($B$3/C3+$B$3/C4+$B$3/C5+$B$3/C6+$B$3/C7+$B$3/C8+$B$3/C9+$B$3/C10)</f>
        <v>6.5879096413880944</v>
      </c>
      <c r="D11">
        <f t="shared" ref="D11:F11" si="0">$B$10/($B$3/D3+$B$3/D4+$B$3/D5+$B$3/D6+$B$3/D7+$B$3/D8+$B$3/D9+$B$3/D10)</f>
        <v>0.23434283304688344</v>
      </c>
      <c r="E11">
        <f t="shared" si="0"/>
        <v>3.7731328997486919</v>
      </c>
      <c r="F11">
        <f t="shared" si="0"/>
        <v>0.13439952697634558</v>
      </c>
      <c r="G11">
        <f>AVERAGE(G3:G10)</f>
        <v>1.7454245900312848</v>
      </c>
      <c r="H11">
        <f t="shared" ref="H11:J11" si="1">AVERAGE(H3:H10)</f>
        <v>0.27387355858776263</v>
      </c>
      <c r="I11">
        <f t="shared" si="1"/>
        <v>2.8638834403765152</v>
      </c>
      <c r="J11">
        <f t="shared" si="1"/>
        <v>0.36698869981010801</v>
      </c>
    </row>
    <row r="12" spans="2:14" x14ac:dyDescent="0.25">
      <c r="B12" t="s">
        <v>16</v>
      </c>
      <c r="C12">
        <v>6.4589068825910898</v>
      </c>
      <c r="D12">
        <v>0.17463675265456299</v>
      </c>
      <c r="E12">
        <v>3.6873456790123398</v>
      </c>
      <c r="F12">
        <v>0.110239879913325</v>
      </c>
      <c r="G12">
        <v>1.7516412739261</v>
      </c>
      <c r="H12">
        <v>0.20652076530227001</v>
      </c>
      <c r="I12">
        <v>2.84308296286207</v>
      </c>
      <c r="J12">
        <v>0.38452348890615901</v>
      </c>
    </row>
    <row r="14" spans="2:14" ht="23.25" x14ac:dyDescent="0.35">
      <c r="B14" s="3" t="s">
        <v>0</v>
      </c>
      <c r="C14" s="27" t="s">
        <v>1</v>
      </c>
      <c r="D14" s="27"/>
      <c r="E14" s="27" t="s">
        <v>3</v>
      </c>
      <c r="F14" s="27"/>
      <c r="G14" s="28" t="s">
        <v>5</v>
      </c>
      <c r="H14" s="29"/>
      <c r="I14" s="28" t="s">
        <v>14</v>
      </c>
      <c r="J14" s="29"/>
      <c r="K14" s="3" t="s">
        <v>9</v>
      </c>
      <c r="L14" s="3" t="s">
        <v>10</v>
      </c>
    </row>
    <row r="15" spans="2:14" ht="23.25" x14ac:dyDescent="0.35">
      <c r="B15" s="3">
        <v>5</v>
      </c>
      <c r="C15" s="26" t="str">
        <f t="shared" ref="C15:C24" si="2">_xlfn.CONCAT(ROUND(C3,2)," ",$N$1," ",ROUND(D3,2))</f>
        <v>6.08 ± 0.24</v>
      </c>
      <c r="D15" s="26"/>
      <c r="E15" s="26" t="str">
        <f t="shared" ref="E15:E24" si="3">_xlfn.CONCAT(ROUND(E3,2)," ",$N$1," ",ROUND(F3,2))</f>
        <v>3.44 ± 0.19</v>
      </c>
      <c r="F15" s="26"/>
      <c r="G15" s="26" t="str">
        <f t="shared" ref="G15:G24" si="4">_xlfn.CONCAT(ROUND(G3,2)," ",$N$1," ",ROUND(H3,2))</f>
        <v>1.77 ± 0.3</v>
      </c>
      <c r="H15" s="26"/>
      <c r="I15" s="26" t="str">
        <f t="shared" ref="I15:I24" si="5">_xlfn.CONCAT(ROUND(I3,2)," ",$N$1," ",ROUND(J3,2))</f>
        <v>2.73 ± 0.37</v>
      </c>
      <c r="J15" s="26"/>
      <c r="K15" s="4">
        <f>K3</f>
        <v>247</v>
      </c>
      <c r="L15" s="4">
        <f>L3</f>
        <v>162</v>
      </c>
    </row>
    <row r="16" spans="2:14" ht="23.25" x14ac:dyDescent="0.35">
      <c r="B16" s="3">
        <v>10</v>
      </c>
      <c r="C16" s="26" t="str">
        <f t="shared" si="2"/>
        <v>6.23 ± 0.19</v>
      </c>
      <c r="D16" s="26"/>
      <c r="E16" s="26" t="str">
        <f t="shared" si="3"/>
        <v>3.53 ± 0.14</v>
      </c>
      <c r="F16" s="26"/>
      <c r="G16" s="26" t="str">
        <f t="shared" si="4"/>
        <v>1.76 ± 0.24</v>
      </c>
      <c r="H16" s="26"/>
      <c r="I16" s="26" t="str">
        <f t="shared" si="5"/>
        <v>2.77 ± 0.31</v>
      </c>
      <c r="J16" s="26"/>
      <c r="K16" s="4">
        <f t="shared" ref="K16:L16" si="6">K4</f>
        <v>247</v>
      </c>
      <c r="L16" s="4">
        <f t="shared" si="6"/>
        <v>162</v>
      </c>
    </row>
    <row r="17" spans="2:12" ht="23.25" x14ac:dyDescent="0.35">
      <c r="B17" s="3">
        <v>15</v>
      </c>
      <c r="C17" s="26" t="str">
        <f t="shared" si="2"/>
        <v>6.39 ± 0.21</v>
      </c>
      <c r="D17" s="26"/>
      <c r="E17" s="26" t="str">
        <f t="shared" si="3"/>
        <v>3.68 ± 0.12</v>
      </c>
      <c r="F17" s="26"/>
      <c r="G17" s="26" t="str">
        <f t="shared" si="4"/>
        <v>1.74 ± 0.24</v>
      </c>
      <c r="H17" s="26"/>
      <c r="I17" s="26" t="str">
        <f t="shared" si="5"/>
        <v>2.81 ± 0.33</v>
      </c>
      <c r="J17" s="26"/>
      <c r="K17" s="4">
        <f t="shared" ref="K17:L17" si="7">K5</f>
        <v>246</v>
      </c>
      <c r="L17" s="4">
        <f t="shared" si="7"/>
        <v>161</v>
      </c>
    </row>
    <row r="18" spans="2:12" ht="23.25" x14ac:dyDescent="0.35">
      <c r="B18" s="3">
        <v>20</v>
      </c>
      <c r="C18" s="26" t="str">
        <f t="shared" si="2"/>
        <v>6.55 ± 0.24</v>
      </c>
      <c r="D18" s="26"/>
      <c r="E18" s="26" t="str">
        <f t="shared" si="3"/>
        <v>3.77 ± 0.13</v>
      </c>
      <c r="F18" s="26"/>
      <c r="G18" s="26" t="str">
        <f t="shared" si="4"/>
        <v>1.74 ± 0.28</v>
      </c>
      <c r="H18" s="26"/>
      <c r="I18" s="26" t="str">
        <f t="shared" si="5"/>
        <v>2.85 ± 0.37</v>
      </c>
      <c r="J18" s="26"/>
      <c r="K18" s="4">
        <f t="shared" ref="K18:L18" si="8">K6</f>
        <v>232</v>
      </c>
      <c r="L18" s="4">
        <f t="shared" si="8"/>
        <v>157</v>
      </c>
    </row>
    <row r="19" spans="2:12" ht="23.25" x14ac:dyDescent="0.35">
      <c r="B19" s="3">
        <v>25</v>
      </c>
      <c r="C19" s="26" t="str">
        <f t="shared" si="2"/>
        <v>6.68 ± 0.24</v>
      </c>
      <c r="D19" s="26"/>
      <c r="E19" s="26" t="str">
        <f t="shared" si="3"/>
        <v>3.83 ± 0.13</v>
      </c>
      <c r="F19" s="26"/>
      <c r="G19" s="26" t="str">
        <f t="shared" si="4"/>
        <v>1.75 ± 0.27</v>
      </c>
      <c r="H19" s="26"/>
      <c r="I19" s="26" t="str">
        <f t="shared" si="5"/>
        <v>2.88 ± 0.38</v>
      </c>
      <c r="J19" s="26"/>
      <c r="K19" s="4">
        <f t="shared" ref="K19:L19" si="9">K7</f>
        <v>216</v>
      </c>
      <c r="L19" s="4">
        <f t="shared" si="9"/>
        <v>150</v>
      </c>
    </row>
    <row r="20" spans="2:12" ht="23.25" x14ac:dyDescent="0.35">
      <c r="B20" s="3">
        <v>30</v>
      </c>
      <c r="C20" s="26" t="str">
        <f t="shared" si="2"/>
        <v>6.84 ± 0.24</v>
      </c>
      <c r="D20" s="26"/>
      <c r="E20" s="26" t="str">
        <f t="shared" si="3"/>
        <v>3.92 ± 0.13</v>
      </c>
      <c r="F20" s="26"/>
      <c r="G20" s="26" t="str">
        <f t="shared" si="4"/>
        <v>1.74 ± 0.27</v>
      </c>
      <c r="H20" s="26"/>
      <c r="I20" s="26" t="str">
        <f t="shared" si="5"/>
        <v>2.92 ± 0.38</v>
      </c>
      <c r="J20" s="26"/>
      <c r="K20" s="4">
        <f t="shared" ref="K20:L20" si="10">K8</f>
        <v>172</v>
      </c>
      <c r="L20" s="4">
        <f t="shared" si="10"/>
        <v>126</v>
      </c>
    </row>
    <row r="21" spans="2:12" ht="23.25" x14ac:dyDescent="0.35">
      <c r="B21" s="3">
        <v>35</v>
      </c>
      <c r="C21" s="26" t="str">
        <f t="shared" si="2"/>
        <v>6.98 ± 0.26</v>
      </c>
      <c r="D21" s="26"/>
      <c r="E21" s="26" t="str">
        <f t="shared" si="3"/>
        <v>4.03 ± 0.13</v>
      </c>
      <c r="F21" s="26"/>
      <c r="G21" s="26" t="str">
        <f t="shared" si="4"/>
        <v>1.74 ± 0.29</v>
      </c>
      <c r="H21" s="26"/>
      <c r="I21" s="26" t="str">
        <f t="shared" si="5"/>
        <v>2.96 ± 0.4</v>
      </c>
      <c r="J21" s="26"/>
      <c r="K21" s="4">
        <f t="shared" ref="K21:L21" si="11">K9</f>
        <v>97</v>
      </c>
      <c r="L21" s="4">
        <f t="shared" si="11"/>
        <v>82</v>
      </c>
    </row>
    <row r="22" spans="2:12" ht="23.25" x14ac:dyDescent="0.35">
      <c r="B22" s="3">
        <v>40</v>
      </c>
      <c r="C22" s="26" t="str">
        <f t="shared" si="2"/>
        <v>7.07 ± 0.26</v>
      </c>
      <c r="D22" s="26"/>
      <c r="E22" s="26" t="str">
        <f t="shared" si="3"/>
        <v>4.09 ± 0.13</v>
      </c>
      <c r="F22" s="26"/>
      <c r="G22" s="26" t="str">
        <f t="shared" si="4"/>
        <v>1.73 ± 0.29</v>
      </c>
      <c r="H22" s="26"/>
      <c r="I22" s="26" t="str">
        <f t="shared" si="5"/>
        <v>2.99 ± 0.4</v>
      </c>
      <c r="J22" s="26"/>
      <c r="K22" s="4">
        <f t="shared" ref="K22:L22" si="12">K10</f>
        <v>34</v>
      </c>
      <c r="L22" s="4">
        <f t="shared" si="12"/>
        <v>34</v>
      </c>
    </row>
    <row r="23" spans="2:12" ht="23.25" x14ac:dyDescent="0.35">
      <c r="B23" s="3" t="s">
        <v>13</v>
      </c>
      <c r="C23" s="26" t="str">
        <f t="shared" si="2"/>
        <v>6.59 ± 0.23</v>
      </c>
      <c r="D23" s="26"/>
      <c r="E23" s="26" t="str">
        <f t="shared" si="3"/>
        <v>3.77 ± 0.13</v>
      </c>
      <c r="F23" s="26"/>
      <c r="G23" s="26" t="str">
        <f t="shared" si="4"/>
        <v>1.75 ± 0.27</v>
      </c>
      <c r="H23" s="26"/>
      <c r="I23" s="26" t="str">
        <f t="shared" si="5"/>
        <v>2.86 ± 0.37</v>
      </c>
      <c r="J23" s="26"/>
    </row>
    <row r="24" spans="2:12" ht="23.25" x14ac:dyDescent="0.35">
      <c r="B24" s="3" t="s">
        <v>16</v>
      </c>
      <c r="C24" s="26" t="str">
        <f t="shared" si="2"/>
        <v>6.46 ± 0.17</v>
      </c>
      <c r="D24" s="26"/>
      <c r="E24" s="26" t="str">
        <f t="shared" si="3"/>
        <v>3.69 ± 0.11</v>
      </c>
      <c r="F24" s="26"/>
      <c r="G24" s="26" t="str">
        <f t="shared" si="4"/>
        <v>1.75 ± 0.21</v>
      </c>
      <c r="H24" s="26"/>
      <c r="I24" s="26" t="str">
        <f t="shared" si="5"/>
        <v>2.84 ± 0.38</v>
      </c>
      <c r="J24" s="26"/>
    </row>
    <row r="26" spans="2:12" ht="23.25" x14ac:dyDescent="0.35">
      <c r="B26" s="3" t="s">
        <v>30</v>
      </c>
      <c r="C26" s="26" t="str">
        <f>_xlfn.CONCAT(ROUND(C12-C11,2)," ",$N$1," ",ROUND(D12-D11,2))</f>
        <v>-0.13 ± -0.06</v>
      </c>
      <c r="D26" s="26"/>
      <c r="E26" s="26" t="str">
        <f t="shared" ref="E26" si="13">_xlfn.CONCAT(ROUND(E12-E11,2)," ",$N$1," ",ROUND(F12-F11,2))</f>
        <v>-0.09 ± -0.02</v>
      </c>
      <c r="F26" s="26"/>
      <c r="G26" s="26" t="str">
        <f t="shared" ref="G26" si="14">_xlfn.CONCAT(ROUND(G12-G11,2)," ",$N$1," ",ROUND(H12-H11,2))</f>
        <v>0.01 ± -0.07</v>
      </c>
      <c r="H26" s="26"/>
      <c r="I26" s="26" t="str">
        <f t="shared" ref="I26" si="15">_xlfn.CONCAT(ROUND(I12-I11,2)," ",$N$1," ",ROUND(J12-J11,2))</f>
        <v>-0.02 ± 0.02</v>
      </c>
      <c r="J26" s="26"/>
    </row>
  </sheetData>
  <mergeCells count="48">
    <mergeCell ref="C26:D26"/>
    <mergeCell ref="E26:F26"/>
    <mergeCell ref="G26:H26"/>
    <mergeCell ref="I26:J26"/>
    <mergeCell ref="I19:J19"/>
    <mergeCell ref="I20:J20"/>
    <mergeCell ref="I21:J21"/>
    <mergeCell ref="I22:J22"/>
    <mergeCell ref="I24:J24"/>
    <mergeCell ref="I23:J23"/>
    <mergeCell ref="C24:D24"/>
    <mergeCell ref="E24:F24"/>
    <mergeCell ref="C19:D19"/>
    <mergeCell ref="E19:F19"/>
    <mergeCell ref="C22:D22"/>
    <mergeCell ref="E22:F22"/>
    <mergeCell ref="I14:J14"/>
    <mergeCell ref="I15:J15"/>
    <mergeCell ref="I16:J16"/>
    <mergeCell ref="I17:J17"/>
    <mergeCell ref="I18:J18"/>
    <mergeCell ref="C17:D17"/>
    <mergeCell ref="E17:F17"/>
    <mergeCell ref="C18:D18"/>
    <mergeCell ref="E18:F18"/>
    <mergeCell ref="C14:D14"/>
    <mergeCell ref="E14:F14"/>
    <mergeCell ref="C15:D15"/>
    <mergeCell ref="E15:F15"/>
    <mergeCell ref="C16:D16"/>
    <mergeCell ref="E16:F16"/>
    <mergeCell ref="C20:D20"/>
    <mergeCell ref="E20:F20"/>
    <mergeCell ref="C21:D21"/>
    <mergeCell ref="E21:F21"/>
    <mergeCell ref="C23:D23"/>
    <mergeCell ref="E23:F23"/>
    <mergeCell ref="G19:H19"/>
    <mergeCell ref="G22:H22"/>
    <mergeCell ref="G24:H24"/>
    <mergeCell ref="G14:H14"/>
    <mergeCell ref="G15:H15"/>
    <mergeCell ref="G16:H16"/>
    <mergeCell ref="G17:H17"/>
    <mergeCell ref="G18:H18"/>
    <mergeCell ref="G20:H20"/>
    <mergeCell ref="G21:H21"/>
    <mergeCell ref="G23:H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C7FAE-2D53-438B-A6F7-A023C741E67F}">
  <dimension ref="B1:N28"/>
  <sheetViews>
    <sheetView topLeftCell="A16" zoomScale="80" zoomScaleNormal="80" workbookViewId="0">
      <selection activeCell="C28" sqref="C28:D28"/>
    </sheetView>
  </sheetViews>
  <sheetFormatPr baseColWidth="10" defaultRowHeight="15" x14ac:dyDescent="0.25"/>
  <cols>
    <col min="2" max="8" width="10" customWidth="1"/>
    <col min="9" max="10" width="11.42578125" customWidth="1"/>
    <col min="11" max="12" width="13.5703125" customWidth="1"/>
  </cols>
  <sheetData>
    <row r="1" spans="2:14" x14ac:dyDescent="0.25">
      <c r="L1" s="1"/>
      <c r="N1" t="s">
        <v>6</v>
      </c>
    </row>
    <row r="2" spans="2:14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11</v>
      </c>
      <c r="I2" s="2" t="s">
        <v>14</v>
      </c>
      <c r="J2" s="2" t="s">
        <v>15</v>
      </c>
      <c r="K2" s="2" t="s">
        <v>7</v>
      </c>
      <c r="L2" s="2" t="s">
        <v>8</v>
      </c>
    </row>
    <row r="3" spans="2:14" x14ac:dyDescent="0.25">
      <c r="B3" s="2">
        <v>5</v>
      </c>
      <c r="C3" s="2">
        <v>6.0959863945578201</v>
      </c>
      <c r="D3" s="2">
        <v>0.26029198639650603</v>
      </c>
      <c r="E3" s="2">
        <v>3.4942948717948701</v>
      </c>
      <c r="F3" s="2">
        <v>0.206730073542856</v>
      </c>
      <c r="G3" s="2">
        <v>1.7445540855075401</v>
      </c>
      <c r="H3" s="2">
        <v>0.33239922004913502</v>
      </c>
      <c r="I3" s="2">
        <v>2.73757528156845</v>
      </c>
      <c r="J3" s="2">
        <v>0.40157508287265198</v>
      </c>
      <c r="K3" s="2">
        <v>147</v>
      </c>
      <c r="L3" s="2">
        <v>156</v>
      </c>
    </row>
    <row r="4" spans="2:14" x14ac:dyDescent="0.25">
      <c r="B4" s="2">
        <v>10</v>
      </c>
      <c r="C4" s="2">
        <v>6.2722448979591796</v>
      </c>
      <c r="D4" s="2">
        <v>0.225013365947273</v>
      </c>
      <c r="E4" s="2">
        <v>3.5860256410256399</v>
      </c>
      <c r="F4" s="2">
        <v>0.16492297925433999</v>
      </c>
      <c r="G4" s="2">
        <v>1.7490797684774</v>
      </c>
      <c r="H4" s="2">
        <v>0.27898136844787502</v>
      </c>
      <c r="I4" s="2">
        <v>2.7777405042744601</v>
      </c>
      <c r="J4" s="2">
        <v>0.350642786648594</v>
      </c>
      <c r="K4" s="2">
        <v>147</v>
      </c>
      <c r="L4" s="2">
        <v>156</v>
      </c>
    </row>
    <row r="5" spans="2:14" x14ac:dyDescent="0.25">
      <c r="B5" s="2">
        <v>15</v>
      </c>
      <c r="C5" s="2">
        <v>6.3804109589040996</v>
      </c>
      <c r="D5" s="2">
        <v>0.246751154977321</v>
      </c>
      <c r="E5" s="2">
        <v>3.6699358974358902</v>
      </c>
      <c r="F5" s="2">
        <v>0.161691764354564</v>
      </c>
      <c r="G5" s="2">
        <v>1.73856196326534</v>
      </c>
      <c r="H5" s="2">
        <v>0.295009083152933</v>
      </c>
      <c r="I5" s="2">
        <v>2.8035267258172301</v>
      </c>
      <c r="J5" s="2">
        <v>0.38215092369214598</v>
      </c>
      <c r="K5" s="2">
        <v>146</v>
      </c>
      <c r="L5" s="2">
        <v>156</v>
      </c>
    </row>
    <row r="6" spans="2:14" x14ac:dyDescent="0.25">
      <c r="B6" s="2">
        <v>20</v>
      </c>
      <c r="C6" s="2">
        <v>6.5307534246575303</v>
      </c>
      <c r="D6" s="2">
        <v>0.27989500383751598</v>
      </c>
      <c r="E6" s="2">
        <v>3.7507051282051198</v>
      </c>
      <c r="F6" s="2">
        <v>0.16024065307149199</v>
      </c>
      <c r="G6" s="2">
        <v>1.74120684016095</v>
      </c>
      <c r="H6" s="2">
        <v>0.32251865073198699</v>
      </c>
      <c r="I6" s="2">
        <v>2.84081731164909</v>
      </c>
      <c r="J6" s="2">
        <v>0.42942180791774898</v>
      </c>
      <c r="K6" s="2">
        <v>146</v>
      </c>
      <c r="L6" s="2">
        <v>156</v>
      </c>
    </row>
    <row r="7" spans="2:14" x14ac:dyDescent="0.25">
      <c r="B7" s="2">
        <v>25</v>
      </c>
      <c r="C7" s="2">
        <v>6.6566906474820096</v>
      </c>
      <c r="D7" s="2">
        <v>0.24483260612190499</v>
      </c>
      <c r="E7" s="2">
        <v>3.8094871794871699</v>
      </c>
      <c r="F7" s="2">
        <v>0.18431367797023701</v>
      </c>
      <c r="G7" s="2">
        <v>1.7473980968688001</v>
      </c>
      <c r="H7" s="2">
        <v>0.30645478770507101</v>
      </c>
      <c r="I7" s="2">
        <v>2.8733554061223501</v>
      </c>
      <c r="J7" s="2">
        <v>0.37938623500916302</v>
      </c>
      <c r="K7" s="2">
        <v>139</v>
      </c>
      <c r="L7" s="2">
        <v>156</v>
      </c>
    </row>
    <row r="8" spans="2:14" x14ac:dyDescent="0.25">
      <c r="B8" s="2">
        <v>30</v>
      </c>
      <c r="C8" s="2">
        <v>6.8000781249999998</v>
      </c>
      <c r="D8" s="2">
        <v>0.208144691612552</v>
      </c>
      <c r="E8" s="2">
        <v>3.86872483221476</v>
      </c>
      <c r="F8" s="2">
        <v>0.16878678258076099</v>
      </c>
      <c r="G8" s="2">
        <v>1.7577052956508901</v>
      </c>
      <c r="H8" s="2">
        <v>0.267979832488285</v>
      </c>
      <c r="I8" s="2">
        <v>2.9118424878161102</v>
      </c>
      <c r="J8" s="2">
        <v>0.32591365928063798</v>
      </c>
      <c r="K8" s="2">
        <v>128</v>
      </c>
      <c r="L8" s="2">
        <v>149</v>
      </c>
    </row>
    <row r="9" spans="2:14" x14ac:dyDescent="0.25">
      <c r="B9" s="2">
        <v>35</v>
      </c>
      <c r="C9" s="2">
        <v>6.9109900990098998</v>
      </c>
      <c r="D9" s="2">
        <v>0.227315391099422</v>
      </c>
      <c r="E9" s="2">
        <v>3.9492792792792701</v>
      </c>
      <c r="F9" s="2">
        <v>0.15759859897689599</v>
      </c>
      <c r="G9" s="2">
        <v>1.74993704174578</v>
      </c>
      <c r="H9" s="2">
        <v>0.27660369742677599</v>
      </c>
      <c r="I9" s="2">
        <v>2.9426580258074502</v>
      </c>
      <c r="J9" s="2">
        <v>0.35399857451570699</v>
      </c>
      <c r="K9" s="2">
        <v>101</v>
      </c>
      <c r="L9" s="2">
        <v>111</v>
      </c>
    </row>
    <row r="10" spans="2:14" x14ac:dyDescent="0.25">
      <c r="B10" s="2">
        <v>40</v>
      </c>
      <c r="C10" s="2">
        <v>7.0041379310344798</v>
      </c>
      <c r="D10" s="2">
        <v>0.28004946904602501</v>
      </c>
      <c r="E10" s="2">
        <v>4.0177777777777699</v>
      </c>
      <c r="F10" s="2">
        <v>0.191894849219478</v>
      </c>
      <c r="G10" s="2">
        <v>1.74328654256942</v>
      </c>
      <c r="H10" s="2">
        <v>0.33948687495973501</v>
      </c>
      <c r="I10" s="2">
        <v>2.9692361262673201</v>
      </c>
      <c r="J10" s="2">
        <v>0.42963995214981299</v>
      </c>
      <c r="K10" s="2">
        <v>58</v>
      </c>
      <c r="L10" s="2">
        <v>63</v>
      </c>
    </row>
    <row r="11" spans="2:14" x14ac:dyDescent="0.25">
      <c r="B11" s="2">
        <v>45</v>
      </c>
      <c r="C11" s="2">
        <v>7.02</v>
      </c>
      <c r="D11" s="2">
        <v>0.302476953985436</v>
      </c>
      <c r="E11" s="2">
        <v>3.99705882352941</v>
      </c>
      <c r="F11" s="2">
        <v>0.23881483612111901</v>
      </c>
      <c r="G11" s="2">
        <v>1.7562913907284701</v>
      </c>
      <c r="H11" s="2">
        <v>0.38538919762217599</v>
      </c>
      <c r="I11" s="2">
        <v>2.9738251410259302</v>
      </c>
      <c r="J11" s="2">
        <v>0.461102417773395</v>
      </c>
      <c r="K11" s="2">
        <v>13</v>
      </c>
      <c r="L11" s="2">
        <v>17</v>
      </c>
    </row>
    <row r="12" spans="2:14" x14ac:dyDescent="0.25">
      <c r="C12">
        <f>$B$11/($B$3/C3+$B$3/C4+$B$3/C5+$B$3/C6+$B$3/C7+$B$3/C8+$B$3/C9+$B$3/C10+$B$3/C11)</f>
        <v>6.6150778640834265</v>
      </c>
      <c r="D12">
        <f t="shared" ref="D12:F12" si="0">$B$11/($B$3/D3+$B$3/D4+$B$3/D5+$B$3/D6+$B$3/D7+$B$3/D8+$B$3/D9+$B$3/D10+$B$3/D11)</f>
        <v>0.24947169883709683</v>
      </c>
      <c r="E12">
        <f t="shared" si="0"/>
        <v>3.7856226692291184</v>
      </c>
      <c r="F12">
        <f t="shared" si="0"/>
        <v>0.17850124551897945</v>
      </c>
      <c r="G12">
        <f>AVERAGE(G3:G11)</f>
        <v>1.747557891663843</v>
      </c>
      <c r="H12">
        <f>AVERAGE(H3:H11)</f>
        <v>0.3116469680648859</v>
      </c>
      <c r="I12">
        <f>AVERAGE(I3:I11)</f>
        <v>2.8700641122609323</v>
      </c>
      <c r="J12">
        <f>AVERAGE(J3:J11)</f>
        <v>0.39042571553998406</v>
      </c>
    </row>
    <row r="13" spans="2:14" x14ac:dyDescent="0.25">
      <c r="B13" t="s">
        <v>16</v>
      </c>
      <c r="C13">
        <v>6.4940816326530602</v>
      </c>
      <c r="D13">
        <v>0.17460452925233499</v>
      </c>
      <c r="E13">
        <v>3.7188461538461501</v>
      </c>
      <c r="F13">
        <v>0.12761099511778201</v>
      </c>
      <c r="G13">
        <v>1.7462625136930301</v>
      </c>
      <c r="H13">
        <v>0.216266751282716</v>
      </c>
      <c r="I13">
        <v>2.8496756497759801</v>
      </c>
      <c r="J13">
        <v>0.40174654234417201</v>
      </c>
    </row>
    <row r="15" spans="2:14" ht="23.25" x14ac:dyDescent="0.35">
      <c r="B15" s="3" t="s">
        <v>0</v>
      </c>
      <c r="C15" s="27" t="s">
        <v>1</v>
      </c>
      <c r="D15" s="27"/>
      <c r="E15" s="27" t="s">
        <v>3</v>
      </c>
      <c r="F15" s="27"/>
      <c r="G15" s="28" t="s">
        <v>5</v>
      </c>
      <c r="H15" s="29"/>
      <c r="I15" s="28" t="s">
        <v>14</v>
      </c>
      <c r="J15" s="29"/>
      <c r="K15" s="3" t="s">
        <v>9</v>
      </c>
      <c r="L15" s="3" t="s">
        <v>10</v>
      </c>
    </row>
    <row r="16" spans="2:14" ht="23.25" x14ac:dyDescent="0.35">
      <c r="B16" s="3">
        <v>5</v>
      </c>
      <c r="C16" s="26" t="str">
        <f t="shared" ref="C16:C26" si="1">_xlfn.CONCAT(ROUND(C3,2)," ",$N$1," ",ROUND(D3,2))</f>
        <v>6.1 ± 0.26</v>
      </c>
      <c r="D16" s="26"/>
      <c r="E16" s="26" t="str">
        <f t="shared" ref="E16:E26" si="2">_xlfn.CONCAT(ROUND(E3,2)," ",$N$1," ",ROUND(F3,2))</f>
        <v>3.49 ± 0.21</v>
      </c>
      <c r="F16" s="26"/>
      <c r="G16" s="26" t="str">
        <f t="shared" ref="G16:G26" si="3">_xlfn.CONCAT(ROUND(G3,2)," ",$N$1," ",ROUND(H3,2))</f>
        <v>1.74 ± 0.33</v>
      </c>
      <c r="H16" s="26"/>
      <c r="I16" s="26" t="str">
        <f t="shared" ref="I16:I26" si="4">_xlfn.CONCAT(ROUND(I3,2)," ",$N$1," ",ROUND(J3,2))</f>
        <v>2.74 ± 0.4</v>
      </c>
      <c r="J16" s="26"/>
      <c r="K16" s="4">
        <f>K3</f>
        <v>147</v>
      </c>
      <c r="L16" s="4">
        <f>L3</f>
        <v>156</v>
      </c>
    </row>
    <row r="17" spans="2:12" ht="23.25" x14ac:dyDescent="0.35">
      <c r="B17" s="3">
        <v>10</v>
      </c>
      <c r="C17" s="26" t="str">
        <f t="shared" si="1"/>
        <v>6.27 ± 0.23</v>
      </c>
      <c r="D17" s="26"/>
      <c r="E17" s="26" t="str">
        <f t="shared" si="2"/>
        <v>3.59 ± 0.16</v>
      </c>
      <c r="F17" s="26"/>
      <c r="G17" s="26" t="str">
        <f t="shared" si="3"/>
        <v>1.75 ± 0.28</v>
      </c>
      <c r="H17" s="26"/>
      <c r="I17" s="26" t="str">
        <f t="shared" si="4"/>
        <v>2.78 ± 0.35</v>
      </c>
      <c r="J17" s="26"/>
      <c r="K17" s="4">
        <f t="shared" ref="K17:L24" si="5">K4</f>
        <v>147</v>
      </c>
      <c r="L17" s="4">
        <f t="shared" si="5"/>
        <v>156</v>
      </c>
    </row>
    <row r="18" spans="2:12" ht="23.25" x14ac:dyDescent="0.35">
      <c r="B18" s="3">
        <v>15</v>
      </c>
      <c r="C18" s="26" t="str">
        <f t="shared" si="1"/>
        <v>6.38 ± 0.25</v>
      </c>
      <c r="D18" s="26"/>
      <c r="E18" s="26" t="str">
        <f t="shared" si="2"/>
        <v>3.67 ± 0.16</v>
      </c>
      <c r="F18" s="26"/>
      <c r="G18" s="26" t="str">
        <f t="shared" si="3"/>
        <v>1.74 ± 0.3</v>
      </c>
      <c r="H18" s="26"/>
      <c r="I18" s="26" t="str">
        <f t="shared" si="4"/>
        <v>2.8 ± 0.38</v>
      </c>
      <c r="J18" s="26"/>
      <c r="K18" s="4">
        <f t="shared" si="5"/>
        <v>146</v>
      </c>
      <c r="L18" s="4">
        <f t="shared" si="5"/>
        <v>156</v>
      </c>
    </row>
    <row r="19" spans="2:12" ht="23.25" x14ac:dyDescent="0.35">
      <c r="B19" s="3">
        <v>20</v>
      </c>
      <c r="C19" s="26" t="str">
        <f t="shared" si="1"/>
        <v>6.53 ± 0.28</v>
      </c>
      <c r="D19" s="26"/>
      <c r="E19" s="26" t="str">
        <f t="shared" si="2"/>
        <v>3.75 ± 0.16</v>
      </c>
      <c r="F19" s="26"/>
      <c r="G19" s="26" t="str">
        <f t="shared" si="3"/>
        <v>1.74 ± 0.32</v>
      </c>
      <c r="H19" s="26"/>
      <c r="I19" s="26" t="str">
        <f t="shared" si="4"/>
        <v>2.84 ± 0.43</v>
      </c>
      <c r="J19" s="26"/>
      <c r="K19" s="4">
        <f t="shared" si="5"/>
        <v>146</v>
      </c>
      <c r="L19" s="4">
        <f t="shared" si="5"/>
        <v>156</v>
      </c>
    </row>
    <row r="20" spans="2:12" ht="23.25" x14ac:dyDescent="0.35">
      <c r="B20" s="3">
        <v>25</v>
      </c>
      <c r="C20" s="26" t="str">
        <f t="shared" si="1"/>
        <v>6.66 ± 0.24</v>
      </c>
      <c r="D20" s="26"/>
      <c r="E20" s="26" t="str">
        <f t="shared" si="2"/>
        <v>3.81 ± 0.18</v>
      </c>
      <c r="F20" s="26"/>
      <c r="G20" s="26" t="str">
        <f t="shared" si="3"/>
        <v>1.75 ± 0.31</v>
      </c>
      <c r="H20" s="26"/>
      <c r="I20" s="26" t="str">
        <f t="shared" si="4"/>
        <v>2.87 ± 0.38</v>
      </c>
      <c r="J20" s="26"/>
      <c r="K20" s="4">
        <f t="shared" si="5"/>
        <v>139</v>
      </c>
      <c r="L20" s="4">
        <f t="shared" si="5"/>
        <v>156</v>
      </c>
    </row>
    <row r="21" spans="2:12" ht="23.25" x14ac:dyDescent="0.35">
      <c r="B21" s="3">
        <v>30</v>
      </c>
      <c r="C21" s="26" t="str">
        <f t="shared" si="1"/>
        <v>6.8 ± 0.21</v>
      </c>
      <c r="D21" s="26"/>
      <c r="E21" s="26" t="str">
        <f t="shared" si="2"/>
        <v>3.87 ± 0.17</v>
      </c>
      <c r="F21" s="26"/>
      <c r="G21" s="26" t="str">
        <f t="shared" si="3"/>
        <v>1.76 ± 0.27</v>
      </c>
      <c r="H21" s="26"/>
      <c r="I21" s="26" t="str">
        <f t="shared" si="4"/>
        <v>2.91 ± 0.33</v>
      </c>
      <c r="J21" s="26"/>
      <c r="K21" s="4">
        <f t="shared" si="5"/>
        <v>128</v>
      </c>
      <c r="L21" s="4">
        <f t="shared" si="5"/>
        <v>149</v>
      </c>
    </row>
    <row r="22" spans="2:12" ht="23.25" x14ac:dyDescent="0.35">
      <c r="B22" s="3">
        <v>35</v>
      </c>
      <c r="C22" s="26" t="str">
        <f t="shared" si="1"/>
        <v>6.91 ± 0.23</v>
      </c>
      <c r="D22" s="26"/>
      <c r="E22" s="26" t="str">
        <f t="shared" si="2"/>
        <v>3.95 ± 0.16</v>
      </c>
      <c r="F22" s="26"/>
      <c r="G22" s="26" t="str">
        <f t="shared" si="3"/>
        <v>1.75 ± 0.28</v>
      </c>
      <c r="H22" s="26"/>
      <c r="I22" s="26" t="str">
        <f t="shared" si="4"/>
        <v>2.94 ± 0.35</v>
      </c>
      <c r="J22" s="26"/>
      <c r="K22" s="4">
        <f t="shared" si="5"/>
        <v>101</v>
      </c>
      <c r="L22" s="4">
        <f t="shared" si="5"/>
        <v>111</v>
      </c>
    </row>
    <row r="23" spans="2:12" ht="23.25" x14ac:dyDescent="0.35">
      <c r="B23" s="3">
        <v>40</v>
      </c>
      <c r="C23" s="26" t="str">
        <f t="shared" si="1"/>
        <v>7 ± 0.28</v>
      </c>
      <c r="D23" s="26"/>
      <c r="E23" s="26" t="str">
        <f t="shared" si="2"/>
        <v>4.02 ± 0.19</v>
      </c>
      <c r="F23" s="26"/>
      <c r="G23" s="26" t="str">
        <f t="shared" si="3"/>
        <v>1.74 ± 0.34</v>
      </c>
      <c r="H23" s="26"/>
      <c r="I23" s="26" t="str">
        <f t="shared" si="4"/>
        <v>2.97 ± 0.43</v>
      </c>
      <c r="J23" s="26"/>
      <c r="K23" s="4">
        <f t="shared" si="5"/>
        <v>58</v>
      </c>
      <c r="L23" s="4">
        <f t="shared" si="5"/>
        <v>63</v>
      </c>
    </row>
    <row r="24" spans="2:12" ht="23.25" x14ac:dyDescent="0.35">
      <c r="B24" s="3">
        <v>45</v>
      </c>
      <c r="C24" s="26" t="str">
        <f t="shared" si="1"/>
        <v>7.02 ± 0.3</v>
      </c>
      <c r="D24" s="26"/>
      <c r="E24" s="26" t="str">
        <f t="shared" si="2"/>
        <v>4 ± 0.24</v>
      </c>
      <c r="F24" s="26"/>
      <c r="G24" s="26" t="str">
        <f t="shared" si="3"/>
        <v>1.76 ± 0.39</v>
      </c>
      <c r="H24" s="26"/>
      <c r="I24" s="26" t="str">
        <f t="shared" si="4"/>
        <v>2.97 ± 0.46</v>
      </c>
      <c r="J24" s="26"/>
      <c r="K24" s="4">
        <f t="shared" si="5"/>
        <v>13</v>
      </c>
      <c r="L24" s="4">
        <f t="shared" si="5"/>
        <v>17</v>
      </c>
    </row>
    <row r="25" spans="2:12" ht="23.25" x14ac:dyDescent="0.35">
      <c r="B25" s="3" t="s">
        <v>13</v>
      </c>
      <c r="C25" s="26" t="str">
        <f t="shared" si="1"/>
        <v>6.62 ± 0.25</v>
      </c>
      <c r="D25" s="26"/>
      <c r="E25" s="26" t="str">
        <f t="shared" si="2"/>
        <v>3.79 ± 0.18</v>
      </c>
      <c r="F25" s="26"/>
      <c r="G25" s="26" t="str">
        <f t="shared" si="3"/>
        <v>1.75 ± 0.31</v>
      </c>
      <c r="H25" s="26"/>
      <c r="I25" s="26" t="str">
        <f t="shared" si="4"/>
        <v>2.87 ± 0.39</v>
      </c>
      <c r="J25" s="26"/>
    </row>
    <row r="26" spans="2:12" ht="23.25" x14ac:dyDescent="0.35">
      <c r="B26" s="3" t="s">
        <v>16</v>
      </c>
      <c r="C26" s="26" t="str">
        <f t="shared" si="1"/>
        <v>6.49 ± 0.17</v>
      </c>
      <c r="D26" s="26"/>
      <c r="E26" s="26" t="str">
        <f t="shared" si="2"/>
        <v>3.72 ± 0.13</v>
      </c>
      <c r="F26" s="26"/>
      <c r="G26" s="26" t="str">
        <f t="shared" si="3"/>
        <v>1.75 ± 0.22</v>
      </c>
      <c r="H26" s="26"/>
      <c r="I26" s="26" t="str">
        <f t="shared" si="4"/>
        <v>2.85 ± 0.4</v>
      </c>
      <c r="J26" s="26"/>
    </row>
    <row r="28" spans="2:12" ht="23.25" x14ac:dyDescent="0.35">
      <c r="B28" s="3" t="s">
        <v>30</v>
      </c>
      <c r="C28" s="26" t="str">
        <f>_xlfn.CONCAT(ROUND(C13-C12,2)," ",$N$1," ",ROUND(D13-D12,2))</f>
        <v>-0.12 ± -0.07</v>
      </c>
      <c r="D28" s="26"/>
      <c r="E28" s="26" t="str">
        <f>_xlfn.CONCAT(ROUND(E13-E12,2)," ",$N$1," ",ROUND(F13-F12,2))</f>
        <v>-0.07 ± -0.05</v>
      </c>
      <c r="F28" s="26"/>
      <c r="G28" s="26" t="str">
        <f>_xlfn.CONCAT(ROUND(G13-G12,2)," ",$N$1," ",ROUND(H13-H12,2))</f>
        <v>0 ± -0.1</v>
      </c>
      <c r="H28" s="26"/>
      <c r="I28" s="26" t="str">
        <f>_xlfn.CONCAT(ROUND(I13-I12,2)," ",$N$1," ",ROUND(J13-J12,3))</f>
        <v>-0.02 ± 0.011</v>
      </c>
      <c r="J28" s="26"/>
    </row>
  </sheetData>
  <mergeCells count="52">
    <mergeCell ref="C28:D28"/>
    <mergeCell ref="E28:F28"/>
    <mergeCell ref="G28:H28"/>
    <mergeCell ref="I28:J28"/>
    <mergeCell ref="C26:D26"/>
    <mergeCell ref="E26:F26"/>
    <mergeCell ref="G26:H26"/>
    <mergeCell ref="I26:J26"/>
    <mergeCell ref="I20:J20"/>
    <mergeCell ref="I21:J21"/>
    <mergeCell ref="I22:J22"/>
    <mergeCell ref="I23:J23"/>
    <mergeCell ref="C24:D24"/>
    <mergeCell ref="E24:F24"/>
    <mergeCell ref="G24:H24"/>
    <mergeCell ref="I24:J24"/>
    <mergeCell ref="C21:D21"/>
    <mergeCell ref="E21:F21"/>
    <mergeCell ref="C23:D23"/>
    <mergeCell ref="E23:F23"/>
    <mergeCell ref="I15:J15"/>
    <mergeCell ref="I16:J16"/>
    <mergeCell ref="I17:J17"/>
    <mergeCell ref="I18:J18"/>
    <mergeCell ref="I19:J19"/>
    <mergeCell ref="C15:D15"/>
    <mergeCell ref="E15:F15"/>
    <mergeCell ref="C16:D16"/>
    <mergeCell ref="E16:F16"/>
    <mergeCell ref="C17:D17"/>
    <mergeCell ref="E17:F17"/>
    <mergeCell ref="E18:F18"/>
    <mergeCell ref="C19:D19"/>
    <mergeCell ref="E19:F19"/>
    <mergeCell ref="C20:D20"/>
    <mergeCell ref="E20:F20"/>
    <mergeCell ref="C25:D25"/>
    <mergeCell ref="E25:F25"/>
    <mergeCell ref="G25:H25"/>
    <mergeCell ref="I25:J25"/>
    <mergeCell ref="G15:H15"/>
    <mergeCell ref="G16:H16"/>
    <mergeCell ref="G17:H17"/>
    <mergeCell ref="G23:H23"/>
    <mergeCell ref="G18:H18"/>
    <mergeCell ref="G19:H19"/>
    <mergeCell ref="G20:H20"/>
    <mergeCell ref="G21:H21"/>
    <mergeCell ref="G22:H22"/>
    <mergeCell ref="C22:D22"/>
    <mergeCell ref="E22:F22"/>
    <mergeCell ref="C18:D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51B83-E6FF-4F69-A8AA-C467EFD311D0}">
  <dimension ref="B1:N28"/>
  <sheetViews>
    <sheetView topLeftCell="A7" zoomScale="80" zoomScaleNormal="80" workbookViewId="0">
      <selection activeCell="B15" sqref="B15:J25"/>
    </sheetView>
  </sheetViews>
  <sheetFormatPr baseColWidth="10" defaultRowHeight="15" x14ac:dyDescent="0.25"/>
  <cols>
    <col min="2" max="2" width="9.5703125" customWidth="1"/>
    <col min="3" max="8" width="10" customWidth="1"/>
    <col min="9" max="10" width="11.5703125" customWidth="1"/>
    <col min="11" max="12" width="14.140625" customWidth="1"/>
  </cols>
  <sheetData>
    <row r="1" spans="2:14" x14ac:dyDescent="0.25">
      <c r="L1" s="1"/>
      <c r="N1" t="s">
        <v>6</v>
      </c>
    </row>
    <row r="2" spans="2:14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11</v>
      </c>
      <c r="I2" s="2" t="s">
        <v>14</v>
      </c>
      <c r="J2" s="2" t="s">
        <v>15</v>
      </c>
      <c r="K2" s="2" t="s">
        <v>7</v>
      </c>
      <c r="L2" s="2" t="s">
        <v>8</v>
      </c>
    </row>
    <row r="3" spans="2:14" x14ac:dyDescent="0.25">
      <c r="B3" s="2">
        <v>5</v>
      </c>
      <c r="C3" s="2">
        <v>6.0742307692307698</v>
      </c>
      <c r="D3" s="2">
        <v>0.21222199100519701</v>
      </c>
      <c r="E3" s="2">
        <v>3.5148310810810801</v>
      </c>
      <c r="F3" s="2">
        <v>0.142071921665958</v>
      </c>
      <c r="G3" s="2">
        <v>1.72817146232884</v>
      </c>
      <c r="H3" s="2">
        <v>0.25538716567609299</v>
      </c>
      <c r="I3" s="2">
        <v>2.7327754202397099</v>
      </c>
      <c r="J3" s="2">
        <v>0.33191332101145499</v>
      </c>
      <c r="K3" s="2">
        <v>494</v>
      </c>
      <c r="L3" s="2">
        <v>296</v>
      </c>
    </row>
    <row r="4" spans="2:14" x14ac:dyDescent="0.25">
      <c r="B4" s="2">
        <v>10</v>
      </c>
      <c r="C4" s="2">
        <v>6.2297570850202399</v>
      </c>
      <c r="D4" s="2">
        <v>0.20231839885334099</v>
      </c>
      <c r="E4" s="2">
        <v>3.5795608108108099</v>
      </c>
      <c r="F4" s="2">
        <v>0.13212201191237899</v>
      </c>
      <c r="G4" s="2">
        <v>1.7403691162908701</v>
      </c>
      <c r="H4" s="2">
        <v>0.24163807760027101</v>
      </c>
      <c r="I4" s="2">
        <v>2.7678492202388099</v>
      </c>
      <c r="J4" s="2">
        <v>0.31731549652145002</v>
      </c>
      <c r="K4" s="2">
        <v>494</v>
      </c>
      <c r="L4" s="2">
        <v>296</v>
      </c>
    </row>
    <row r="5" spans="2:14" x14ac:dyDescent="0.25">
      <c r="B5" s="2">
        <v>15</v>
      </c>
      <c r="C5" s="2">
        <v>6.34150101419878</v>
      </c>
      <c r="D5" s="2">
        <v>0.19914161253945101</v>
      </c>
      <c r="E5" s="2">
        <v>3.6669830508474499</v>
      </c>
      <c r="F5" s="2">
        <v>0.116465095014746</v>
      </c>
      <c r="G5" s="2">
        <v>1.7293510567858299</v>
      </c>
      <c r="H5" s="2">
        <v>0.230697854783279</v>
      </c>
      <c r="I5" s="2">
        <v>2.7941505388889198</v>
      </c>
      <c r="J5" s="2">
        <v>0.312614985222255</v>
      </c>
      <c r="K5" s="2">
        <v>493</v>
      </c>
      <c r="L5" s="2">
        <v>295</v>
      </c>
    </row>
    <row r="6" spans="2:14" x14ac:dyDescent="0.25">
      <c r="B6" s="2">
        <v>20</v>
      </c>
      <c r="C6" s="2">
        <v>6.4765848670756601</v>
      </c>
      <c r="D6" s="2">
        <v>0.22872634244899401</v>
      </c>
      <c r="E6" s="2">
        <v>3.7474914089347</v>
      </c>
      <c r="F6" s="2">
        <v>0.13372111215827701</v>
      </c>
      <c r="G6" s="2">
        <v>1.72824542082586</v>
      </c>
      <c r="H6" s="2">
        <v>0.264947307151707</v>
      </c>
      <c r="I6" s="2">
        <v>2.8271867338532402</v>
      </c>
      <c r="J6" s="2">
        <v>0.35605315466066401</v>
      </c>
      <c r="K6" s="2">
        <v>489</v>
      </c>
      <c r="L6" s="2">
        <v>291</v>
      </c>
    </row>
    <row r="7" spans="2:14" x14ac:dyDescent="0.25">
      <c r="B7" s="2">
        <v>25</v>
      </c>
      <c r="C7" s="2">
        <v>6.6093788819875696</v>
      </c>
      <c r="D7" s="2">
        <v>0.25006754228227501</v>
      </c>
      <c r="E7" s="2">
        <v>3.81836236933797</v>
      </c>
      <c r="F7" s="2">
        <v>0.14442883196853001</v>
      </c>
      <c r="G7" s="2">
        <v>1.7309459508248499</v>
      </c>
      <c r="H7" s="2">
        <v>0.28877926381042601</v>
      </c>
      <c r="I7" s="2">
        <v>2.8609925474815499</v>
      </c>
      <c r="J7" s="2">
        <v>0.386922581847012</v>
      </c>
      <c r="K7" s="2">
        <v>483</v>
      </c>
      <c r="L7" s="2">
        <v>287</v>
      </c>
    </row>
    <row r="8" spans="2:14" x14ac:dyDescent="0.25">
      <c r="B8" s="2">
        <v>30</v>
      </c>
      <c r="C8" s="2">
        <v>6.7433928571428501</v>
      </c>
      <c r="D8" s="2">
        <v>0.26145046502782299</v>
      </c>
      <c r="E8" s="2">
        <v>3.88397849462365</v>
      </c>
      <c r="F8" s="2">
        <v>0.13604347648640799</v>
      </c>
      <c r="G8" s="2">
        <v>1.7362075682131799</v>
      </c>
      <c r="H8" s="2">
        <v>0.29472728607608301</v>
      </c>
      <c r="I8" s="2">
        <v>2.8964446275075901</v>
      </c>
      <c r="J8" s="2">
        <v>0.40322971674465402</v>
      </c>
      <c r="K8" s="2">
        <v>448</v>
      </c>
      <c r="L8" s="2">
        <v>279</v>
      </c>
    </row>
    <row r="9" spans="2:14" x14ac:dyDescent="0.25">
      <c r="B9" s="2">
        <v>35</v>
      </c>
      <c r="C9" s="2">
        <v>6.8739999999999997</v>
      </c>
      <c r="D9" s="2">
        <v>0.26210644683731799</v>
      </c>
      <c r="E9" s="2">
        <v>3.9696666666666598</v>
      </c>
      <c r="F9" s="2">
        <v>0.15117282236639701</v>
      </c>
      <c r="G9" s="2">
        <v>1.73163153917205</v>
      </c>
      <c r="H9" s="2">
        <v>0.302577282187388</v>
      </c>
      <c r="I9" s="2">
        <v>2.9322799573170601</v>
      </c>
      <c r="J9" s="2">
        <v>0.40416614219352998</v>
      </c>
      <c r="K9" s="2">
        <v>380</v>
      </c>
      <c r="L9" s="2">
        <v>240</v>
      </c>
    </row>
    <row r="10" spans="2:14" x14ac:dyDescent="0.25">
      <c r="B10" s="2">
        <v>40</v>
      </c>
      <c r="C10" s="2">
        <v>7.0377092511013197</v>
      </c>
      <c r="D10" s="2">
        <v>0.23792984575357501</v>
      </c>
      <c r="E10" s="2">
        <v>4.0504615384615299</v>
      </c>
      <c r="F10" s="2">
        <v>0.146717213810794</v>
      </c>
      <c r="G10" s="2">
        <v>1.73750798131869</v>
      </c>
      <c r="H10" s="2">
        <v>0.27952916185743898</v>
      </c>
      <c r="I10" s="2">
        <v>2.97897013709375</v>
      </c>
      <c r="J10" s="2">
        <v>0.369413284086266</v>
      </c>
      <c r="K10" s="2">
        <v>227</v>
      </c>
      <c r="L10" s="2">
        <v>130</v>
      </c>
    </row>
    <row r="11" spans="2:14" x14ac:dyDescent="0.25">
      <c r="B11" s="2">
        <v>45</v>
      </c>
      <c r="C11" s="2">
        <v>7.1344230769230697</v>
      </c>
      <c r="D11" s="2">
        <v>0.22910707491290599</v>
      </c>
      <c r="E11" s="2">
        <v>4.0871874999999998</v>
      </c>
      <c r="F11" s="2">
        <v>0.122938866286256</v>
      </c>
      <c r="G11" s="2">
        <v>1.74555805842601</v>
      </c>
      <c r="H11" s="2">
        <v>0.260007724152375</v>
      </c>
      <c r="I11" s="2">
        <v>3.0074675274187999</v>
      </c>
      <c r="J11" s="2">
        <v>0.356607272942846</v>
      </c>
      <c r="K11" s="2">
        <v>104</v>
      </c>
      <c r="L11" s="2">
        <v>64</v>
      </c>
    </row>
    <row r="12" spans="2:14" x14ac:dyDescent="0.25">
      <c r="C12">
        <f>$B$11/($B$3/C3+$B$3/C4+$B$3/C5+$B$3/C6+$B$3/C7+$B$3/C8+$B$3/C9+$B$3/C10+$B$3/C11)</f>
        <v>6.5954848457480981</v>
      </c>
      <c r="D12">
        <f t="shared" ref="D12:F12" si="0">$B$11/($B$3/D3+$B$3/D4+$B$3/D5+$B$3/D6+$B$3/D7+$B$3/D8+$B$3/D9+$B$3/D10+$B$3/D11)</f>
        <v>0.22927009295349116</v>
      </c>
      <c r="E12">
        <f t="shared" si="0"/>
        <v>3.80349518866291</v>
      </c>
      <c r="F12">
        <f t="shared" si="0"/>
        <v>0.13531538606138163</v>
      </c>
      <c r="G12">
        <f>AVERAGE(G3:G11)</f>
        <v>1.7342209060206863</v>
      </c>
      <c r="H12">
        <f>AVERAGE(H3:H11)</f>
        <v>0.26869901369945121</v>
      </c>
      <c r="I12">
        <f>AVERAGE(I3:I11)</f>
        <v>2.8664574122266036</v>
      </c>
      <c r="J12">
        <f>AVERAGE(J3:J11)</f>
        <v>0.3598039950255702</v>
      </c>
    </row>
    <row r="13" spans="2:14" x14ac:dyDescent="0.25">
      <c r="B13" t="s">
        <v>16</v>
      </c>
      <c r="C13">
        <v>6.4679149797570803</v>
      </c>
      <c r="D13">
        <v>0.177049321961948</v>
      </c>
      <c r="E13">
        <v>3.7456756756756699</v>
      </c>
      <c r="F13">
        <v>0.102090726490481</v>
      </c>
      <c r="G13">
        <v>1.7267685565409601</v>
      </c>
      <c r="H13">
        <v>0.20437460420154899</v>
      </c>
      <c r="I13">
        <v>2.8470968671085899</v>
      </c>
      <c r="J13">
        <v>0.37646268712462599</v>
      </c>
    </row>
    <row r="15" spans="2:14" ht="23.25" x14ac:dyDescent="0.35">
      <c r="B15" s="3" t="s">
        <v>0</v>
      </c>
      <c r="C15" s="27" t="s">
        <v>1</v>
      </c>
      <c r="D15" s="27"/>
      <c r="E15" s="27" t="s">
        <v>3</v>
      </c>
      <c r="F15" s="27"/>
      <c r="G15" s="28" t="s">
        <v>5</v>
      </c>
      <c r="H15" s="29"/>
      <c r="I15" s="28" t="s">
        <v>14</v>
      </c>
      <c r="J15" s="29"/>
      <c r="K15" s="3" t="s">
        <v>9</v>
      </c>
      <c r="L15" s="3" t="s">
        <v>10</v>
      </c>
    </row>
    <row r="16" spans="2:14" ht="23.25" x14ac:dyDescent="0.35">
      <c r="B16" s="3">
        <v>5</v>
      </c>
      <c r="C16" s="26" t="str">
        <f t="shared" ref="C16:C26" si="1">_xlfn.CONCAT(ROUND(C3,2)," ",$N$1," ",ROUND(D3,2))</f>
        <v>6.07 ± 0.21</v>
      </c>
      <c r="D16" s="26"/>
      <c r="E16" s="26" t="str">
        <f t="shared" ref="E16:E26" si="2">_xlfn.CONCAT(ROUND(E3,2)," ",$N$1," ",ROUND(F3,2))</f>
        <v>3.51 ± 0.14</v>
      </c>
      <c r="F16" s="26"/>
      <c r="G16" s="26" t="str">
        <f t="shared" ref="G16:G26" si="3">_xlfn.CONCAT(ROUND(G3,2)," ",$N$1," ",ROUND(H3,2))</f>
        <v>1.73 ± 0.26</v>
      </c>
      <c r="H16" s="26"/>
      <c r="I16" s="26" t="str">
        <f t="shared" ref="I16:I26" si="4">_xlfn.CONCAT(ROUND(I3,2)," ",$N$1," ",ROUND(J3,2))</f>
        <v>2.73 ± 0.33</v>
      </c>
      <c r="J16" s="26"/>
      <c r="K16" s="4">
        <f>K3</f>
        <v>494</v>
      </c>
      <c r="L16" s="4">
        <f>L3</f>
        <v>296</v>
      </c>
    </row>
    <row r="17" spans="2:12" ht="23.25" x14ac:dyDescent="0.35">
      <c r="B17" s="3">
        <v>10</v>
      </c>
      <c r="C17" s="26" t="str">
        <f t="shared" si="1"/>
        <v>6.23 ± 0.2</v>
      </c>
      <c r="D17" s="26"/>
      <c r="E17" s="26" t="str">
        <f t="shared" si="2"/>
        <v>3.58 ± 0.13</v>
      </c>
      <c r="F17" s="26"/>
      <c r="G17" s="26" t="str">
        <f t="shared" si="3"/>
        <v>1.74 ± 0.24</v>
      </c>
      <c r="H17" s="26"/>
      <c r="I17" s="26" t="str">
        <f t="shared" si="4"/>
        <v>2.77 ± 0.32</v>
      </c>
      <c r="J17" s="26"/>
      <c r="K17" s="4">
        <f t="shared" ref="K17:L24" si="5">K4</f>
        <v>494</v>
      </c>
      <c r="L17" s="4">
        <f t="shared" si="5"/>
        <v>296</v>
      </c>
    </row>
    <row r="18" spans="2:12" ht="23.25" x14ac:dyDescent="0.35">
      <c r="B18" s="3">
        <v>15</v>
      </c>
      <c r="C18" s="26" t="str">
        <f t="shared" si="1"/>
        <v>6.34 ± 0.2</v>
      </c>
      <c r="D18" s="26"/>
      <c r="E18" s="26" t="str">
        <f t="shared" si="2"/>
        <v>3.67 ± 0.12</v>
      </c>
      <c r="F18" s="26"/>
      <c r="G18" s="26" t="str">
        <f t="shared" si="3"/>
        <v>1.73 ± 0.23</v>
      </c>
      <c r="H18" s="26"/>
      <c r="I18" s="26" t="str">
        <f t="shared" si="4"/>
        <v>2.79 ± 0.31</v>
      </c>
      <c r="J18" s="26"/>
      <c r="K18" s="4">
        <f t="shared" si="5"/>
        <v>493</v>
      </c>
      <c r="L18" s="4">
        <f t="shared" si="5"/>
        <v>295</v>
      </c>
    </row>
    <row r="19" spans="2:12" ht="23.25" x14ac:dyDescent="0.35">
      <c r="B19" s="3">
        <v>20</v>
      </c>
      <c r="C19" s="26" t="str">
        <f t="shared" si="1"/>
        <v>6.48 ± 0.23</v>
      </c>
      <c r="D19" s="26"/>
      <c r="E19" s="26" t="str">
        <f t="shared" si="2"/>
        <v>3.75 ± 0.13</v>
      </c>
      <c r="F19" s="26"/>
      <c r="G19" s="26" t="str">
        <f t="shared" si="3"/>
        <v>1.73 ± 0.26</v>
      </c>
      <c r="H19" s="26"/>
      <c r="I19" s="26" t="str">
        <f t="shared" si="4"/>
        <v>2.83 ± 0.36</v>
      </c>
      <c r="J19" s="26"/>
      <c r="K19" s="4">
        <f t="shared" si="5"/>
        <v>489</v>
      </c>
      <c r="L19" s="4">
        <f t="shared" si="5"/>
        <v>291</v>
      </c>
    </row>
    <row r="20" spans="2:12" ht="23.25" x14ac:dyDescent="0.35">
      <c r="B20" s="3">
        <v>25</v>
      </c>
      <c r="C20" s="26" t="str">
        <f t="shared" si="1"/>
        <v>6.61 ± 0.25</v>
      </c>
      <c r="D20" s="26"/>
      <c r="E20" s="26" t="str">
        <f t="shared" si="2"/>
        <v>3.82 ± 0.14</v>
      </c>
      <c r="F20" s="26"/>
      <c r="G20" s="26" t="str">
        <f t="shared" si="3"/>
        <v>1.73 ± 0.29</v>
      </c>
      <c r="H20" s="26"/>
      <c r="I20" s="26" t="str">
        <f t="shared" si="4"/>
        <v>2.86 ± 0.39</v>
      </c>
      <c r="J20" s="26"/>
      <c r="K20" s="4">
        <f t="shared" si="5"/>
        <v>483</v>
      </c>
      <c r="L20" s="4">
        <f t="shared" si="5"/>
        <v>287</v>
      </c>
    </row>
    <row r="21" spans="2:12" ht="23.25" x14ac:dyDescent="0.35">
      <c r="B21" s="3">
        <v>30</v>
      </c>
      <c r="C21" s="26" t="str">
        <f t="shared" si="1"/>
        <v>6.74 ± 0.26</v>
      </c>
      <c r="D21" s="26"/>
      <c r="E21" s="26" t="str">
        <f t="shared" si="2"/>
        <v>3.88 ± 0.14</v>
      </c>
      <c r="F21" s="26"/>
      <c r="G21" s="26" t="str">
        <f t="shared" si="3"/>
        <v>1.74 ± 0.29</v>
      </c>
      <c r="H21" s="26"/>
      <c r="I21" s="26" t="str">
        <f t="shared" si="4"/>
        <v>2.9 ± 0.4</v>
      </c>
      <c r="J21" s="26"/>
      <c r="K21" s="4">
        <f t="shared" si="5"/>
        <v>448</v>
      </c>
      <c r="L21" s="4">
        <f t="shared" si="5"/>
        <v>279</v>
      </c>
    </row>
    <row r="22" spans="2:12" ht="23.25" x14ac:dyDescent="0.35">
      <c r="B22" s="3">
        <v>35</v>
      </c>
      <c r="C22" s="26" t="str">
        <f t="shared" si="1"/>
        <v>6.87 ± 0.26</v>
      </c>
      <c r="D22" s="26"/>
      <c r="E22" s="26" t="str">
        <f t="shared" si="2"/>
        <v>3.97 ± 0.15</v>
      </c>
      <c r="F22" s="26"/>
      <c r="G22" s="26" t="str">
        <f t="shared" si="3"/>
        <v>1.73 ± 0.3</v>
      </c>
      <c r="H22" s="26"/>
      <c r="I22" s="26" t="str">
        <f t="shared" si="4"/>
        <v>2.93 ± 0.4</v>
      </c>
      <c r="J22" s="26"/>
      <c r="K22" s="4">
        <f t="shared" si="5"/>
        <v>380</v>
      </c>
      <c r="L22" s="4">
        <f t="shared" si="5"/>
        <v>240</v>
      </c>
    </row>
    <row r="23" spans="2:12" ht="23.25" x14ac:dyDescent="0.35">
      <c r="B23" s="3">
        <v>40</v>
      </c>
      <c r="C23" s="26" t="str">
        <f t="shared" si="1"/>
        <v>7.04 ± 0.24</v>
      </c>
      <c r="D23" s="26"/>
      <c r="E23" s="26" t="str">
        <f t="shared" si="2"/>
        <v>4.05 ± 0.15</v>
      </c>
      <c r="F23" s="26"/>
      <c r="G23" s="26" t="str">
        <f t="shared" si="3"/>
        <v>1.74 ± 0.28</v>
      </c>
      <c r="H23" s="26"/>
      <c r="I23" s="26" t="str">
        <f t="shared" si="4"/>
        <v>2.98 ± 0.37</v>
      </c>
      <c r="J23" s="26"/>
      <c r="K23" s="4">
        <f t="shared" si="5"/>
        <v>227</v>
      </c>
      <c r="L23" s="4">
        <f t="shared" si="5"/>
        <v>130</v>
      </c>
    </row>
    <row r="24" spans="2:12" ht="23.25" x14ac:dyDescent="0.35">
      <c r="B24" s="3">
        <v>45</v>
      </c>
      <c r="C24" s="30" t="str">
        <f t="shared" si="1"/>
        <v>7.13 ± 0.23</v>
      </c>
      <c r="D24" s="31"/>
      <c r="E24" s="30" t="str">
        <f t="shared" si="2"/>
        <v>4.09 ± 0.12</v>
      </c>
      <c r="F24" s="31"/>
      <c r="G24" s="30" t="str">
        <f t="shared" si="3"/>
        <v>1.75 ± 0.26</v>
      </c>
      <c r="H24" s="31"/>
      <c r="I24" s="30" t="str">
        <f t="shared" si="4"/>
        <v>3.01 ± 0.36</v>
      </c>
      <c r="J24" s="31"/>
      <c r="K24" s="4">
        <f t="shared" si="5"/>
        <v>104</v>
      </c>
      <c r="L24" s="4">
        <f t="shared" si="5"/>
        <v>64</v>
      </c>
    </row>
    <row r="25" spans="2:12" ht="23.25" x14ac:dyDescent="0.35">
      <c r="B25" s="3" t="s">
        <v>13</v>
      </c>
      <c r="C25" s="26" t="str">
        <f t="shared" si="1"/>
        <v>6.6 ± 0.23</v>
      </c>
      <c r="D25" s="26"/>
      <c r="E25" s="26" t="str">
        <f t="shared" si="2"/>
        <v>3.8 ± 0.14</v>
      </c>
      <c r="F25" s="26"/>
      <c r="G25" s="26" t="str">
        <f t="shared" si="3"/>
        <v>1.73 ± 0.27</v>
      </c>
      <c r="H25" s="26"/>
      <c r="I25" s="26" t="str">
        <f t="shared" si="4"/>
        <v>2.87 ± 0.36</v>
      </c>
      <c r="J25" s="26"/>
    </row>
    <row r="26" spans="2:12" ht="23.25" x14ac:dyDescent="0.35">
      <c r="B26" s="3" t="s">
        <v>16</v>
      </c>
      <c r="C26" s="26" t="str">
        <f t="shared" si="1"/>
        <v>6.47 ± 0.18</v>
      </c>
      <c r="D26" s="26"/>
      <c r="E26" s="26" t="str">
        <f t="shared" si="2"/>
        <v>3.75 ± 0.1</v>
      </c>
      <c r="F26" s="26"/>
      <c r="G26" s="26" t="str">
        <f t="shared" si="3"/>
        <v>1.73 ± 0.2</v>
      </c>
      <c r="H26" s="26"/>
      <c r="I26" s="26" t="str">
        <f t="shared" si="4"/>
        <v>2.85 ± 0.38</v>
      </c>
      <c r="J26" s="26"/>
    </row>
    <row r="28" spans="2:12" ht="23.25" x14ac:dyDescent="0.35">
      <c r="B28" s="3" t="s">
        <v>30</v>
      </c>
      <c r="C28" s="26" t="str">
        <f>_xlfn.CONCAT(ROUND(C13-C12,2)," ",$N$1," ",ROUND(D13-D12,2))</f>
        <v>-0.13 ± -0.05</v>
      </c>
      <c r="D28" s="26"/>
      <c r="E28" s="26" t="str">
        <f>_xlfn.CONCAT(ROUND(E13-E12,2)," ",$N$1," ",ROUND(F13-F12,2))</f>
        <v>-0.06 ± -0.03</v>
      </c>
      <c r="F28" s="26"/>
      <c r="G28" s="26" t="str">
        <f>_xlfn.CONCAT(ROUND(G13-G12,2)," ",$N$1," ",ROUND(H13-H12,2))</f>
        <v>-0.01 ± -0.06</v>
      </c>
      <c r="H28" s="26"/>
      <c r="I28" s="26" t="str">
        <f>_xlfn.CONCAT(ROUND(I13-I12,2)," ",$N$1," ",ROUND(J13-J12,3))</f>
        <v>-0.02 ± 0.017</v>
      </c>
      <c r="J28" s="26"/>
    </row>
  </sheetData>
  <mergeCells count="52">
    <mergeCell ref="C28:D28"/>
    <mergeCell ref="E28:F28"/>
    <mergeCell ref="G28:H28"/>
    <mergeCell ref="I28:J28"/>
    <mergeCell ref="C26:D26"/>
    <mergeCell ref="E26:F26"/>
    <mergeCell ref="G26:H26"/>
    <mergeCell ref="I26:J26"/>
    <mergeCell ref="I20:J20"/>
    <mergeCell ref="I21:J21"/>
    <mergeCell ref="I22:J22"/>
    <mergeCell ref="I23:J23"/>
    <mergeCell ref="C24:D24"/>
    <mergeCell ref="E24:F24"/>
    <mergeCell ref="G24:H24"/>
    <mergeCell ref="I24:J24"/>
    <mergeCell ref="C23:D23"/>
    <mergeCell ref="E23:F23"/>
    <mergeCell ref="C21:D21"/>
    <mergeCell ref="E21:F21"/>
    <mergeCell ref="I15:J15"/>
    <mergeCell ref="I16:J16"/>
    <mergeCell ref="I17:J17"/>
    <mergeCell ref="I18:J18"/>
    <mergeCell ref="I19:J19"/>
    <mergeCell ref="E16:F16"/>
    <mergeCell ref="C20:D20"/>
    <mergeCell ref="E20:F20"/>
    <mergeCell ref="C15:D15"/>
    <mergeCell ref="E15:F15"/>
    <mergeCell ref="C17:D17"/>
    <mergeCell ref="E17:F17"/>
    <mergeCell ref="C18:D18"/>
    <mergeCell ref="E18:F18"/>
    <mergeCell ref="C19:D19"/>
    <mergeCell ref="E19:F19"/>
    <mergeCell ref="C25:D25"/>
    <mergeCell ref="E25:F25"/>
    <mergeCell ref="G25:H25"/>
    <mergeCell ref="I25:J25"/>
    <mergeCell ref="G15:H15"/>
    <mergeCell ref="G16:H16"/>
    <mergeCell ref="G20:H20"/>
    <mergeCell ref="G17:H17"/>
    <mergeCell ref="G18:H18"/>
    <mergeCell ref="G19:H19"/>
    <mergeCell ref="C22:D22"/>
    <mergeCell ref="E22:F22"/>
    <mergeCell ref="G21:H21"/>
    <mergeCell ref="G22:H22"/>
    <mergeCell ref="G23:H23"/>
    <mergeCell ref="C16:D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37086-DD6C-411C-B48C-60716758E3F8}">
  <dimension ref="B1:N28"/>
  <sheetViews>
    <sheetView topLeftCell="A10" zoomScale="70" zoomScaleNormal="70" workbookViewId="0">
      <selection activeCell="C28" sqref="C28:D28"/>
    </sheetView>
  </sheetViews>
  <sheetFormatPr baseColWidth="10" defaultRowHeight="15" x14ac:dyDescent="0.25"/>
  <cols>
    <col min="9" max="10" width="11.5703125" customWidth="1"/>
    <col min="11" max="12" width="14" customWidth="1"/>
  </cols>
  <sheetData>
    <row r="1" spans="2:14" x14ac:dyDescent="0.25">
      <c r="L1" s="1"/>
      <c r="N1" t="s">
        <v>6</v>
      </c>
    </row>
    <row r="2" spans="2:14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11</v>
      </c>
      <c r="I2" s="2" t="s">
        <v>14</v>
      </c>
      <c r="J2" s="2" t="s">
        <v>15</v>
      </c>
      <c r="K2" s="2" t="s">
        <v>7</v>
      </c>
      <c r="L2" s="2" t="s">
        <v>8</v>
      </c>
    </row>
    <row r="3" spans="2:14" x14ac:dyDescent="0.25">
      <c r="B3" s="2">
        <v>5</v>
      </c>
      <c r="C3" s="2">
        <v>6.0873317865429204</v>
      </c>
      <c r="D3" s="2">
        <v>0.24091584514525299</v>
      </c>
      <c r="E3" s="2">
        <v>3.5074581939799301</v>
      </c>
      <c r="F3" s="2">
        <v>0.163437859356349</v>
      </c>
      <c r="G3" s="2">
        <v>1.7355393706448099</v>
      </c>
      <c r="H3" s="2">
        <v>0.29112261731620498</v>
      </c>
      <c r="I3" s="2">
        <v>2.7356617275786199</v>
      </c>
      <c r="J3" s="2">
        <v>0.37373235886893902</v>
      </c>
      <c r="K3" s="2">
        <v>431</v>
      </c>
      <c r="L3" s="2">
        <v>299</v>
      </c>
    </row>
    <row r="4" spans="2:14" x14ac:dyDescent="0.25">
      <c r="B4" s="2">
        <v>10</v>
      </c>
      <c r="C4" s="2">
        <v>6.2576334106728497</v>
      </c>
      <c r="D4" s="2">
        <v>0.198873778476191</v>
      </c>
      <c r="E4" s="2">
        <v>3.58003344481605</v>
      </c>
      <c r="F4" s="2">
        <v>0.121334547677236</v>
      </c>
      <c r="G4" s="2">
        <v>1.74792596413701</v>
      </c>
      <c r="H4" s="2">
        <v>0.23296534554615</v>
      </c>
      <c r="I4" s="2">
        <v>2.7743238333465001</v>
      </c>
      <c r="J4" s="2">
        <v>0.31221828695030501</v>
      </c>
      <c r="K4" s="2">
        <v>431</v>
      </c>
      <c r="L4" s="2">
        <v>299</v>
      </c>
    </row>
    <row r="5" spans="2:14" x14ac:dyDescent="0.25">
      <c r="B5" s="2">
        <v>15</v>
      </c>
      <c r="C5" s="2">
        <v>6.4000696055684401</v>
      </c>
      <c r="D5" s="2">
        <v>0.225917556322727</v>
      </c>
      <c r="E5" s="2">
        <v>3.6777926421404601</v>
      </c>
      <c r="F5" s="2">
        <v>0.13021647969691799</v>
      </c>
      <c r="G5" s="2">
        <v>1.7401931615817301</v>
      </c>
      <c r="H5" s="2">
        <v>0.26075865055543301</v>
      </c>
      <c r="I5" s="2">
        <v>2.8083068292807898</v>
      </c>
      <c r="J5" s="2">
        <v>0.35196141519346402</v>
      </c>
      <c r="K5" s="2">
        <v>431</v>
      </c>
      <c r="L5" s="2">
        <v>299</v>
      </c>
    </row>
    <row r="6" spans="2:14" x14ac:dyDescent="0.25">
      <c r="B6" s="2">
        <v>20</v>
      </c>
      <c r="C6" s="2">
        <v>6.52</v>
      </c>
      <c r="D6" s="2">
        <v>0.22734872302360701</v>
      </c>
      <c r="E6" s="2">
        <v>3.7642140468227399</v>
      </c>
      <c r="F6" s="2">
        <v>0.132393584464539</v>
      </c>
      <c r="G6" s="2">
        <v>1.7321012883163001</v>
      </c>
      <c r="H6" s="2">
        <v>0.26308839401964101</v>
      </c>
      <c r="I6" s="2">
        <v>2.8380939365435398</v>
      </c>
      <c r="J6" s="2">
        <v>0.35404713098191898</v>
      </c>
      <c r="K6" s="2">
        <v>430</v>
      </c>
      <c r="L6" s="2">
        <v>299</v>
      </c>
    </row>
    <row r="7" spans="2:14" x14ac:dyDescent="0.25">
      <c r="B7" s="2">
        <v>25</v>
      </c>
      <c r="C7" s="2">
        <v>6.6601864801864803</v>
      </c>
      <c r="D7" s="2">
        <v>0.23717640244725099</v>
      </c>
      <c r="E7" s="2">
        <v>3.84036912751677</v>
      </c>
      <c r="F7" s="2">
        <v>0.13404471101183099</v>
      </c>
      <c r="G7" s="2">
        <v>1.7342568537137</v>
      </c>
      <c r="H7" s="2">
        <v>0.27243463514770999</v>
      </c>
      <c r="I7" s="2">
        <v>2.8742755206636899</v>
      </c>
      <c r="J7" s="2">
        <v>0.36832227322386302</v>
      </c>
      <c r="K7" s="2">
        <v>429</v>
      </c>
      <c r="L7" s="2">
        <v>298</v>
      </c>
    </row>
    <row r="8" spans="2:14" x14ac:dyDescent="0.25">
      <c r="B8" s="2">
        <v>30</v>
      </c>
      <c r="C8" s="2">
        <v>6.8069620253164498</v>
      </c>
      <c r="D8" s="2">
        <v>0.246493147928385</v>
      </c>
      <c r="E8" s="2">
        <v>3.9184154929577399</v>
      </c>
      <c r="F8" s="2">
        <v>0.13173793570429901</v>
      </c>
      <c r="G8" s="2">
        <v>1.7371720884500499</v>
      </c>
      <c r="H8" s="2">
        <v>0.27948838201126502</v>
      </c>
      <c r="I8" s="2">
        <v>2.91372864411515</v>
      </c>
      <c r="J8" s="2">
        <v>0.38177930920183101</v>
      </c>
      <c r="K8" s="2">
        <v>395</v>
      </c>
      <c r="L8" s="2">
        <v>284</v>
      </c>
    </row>
    <row r="9" spans="2:14" x14ac:dyDescent="0.25">
      <c r="B9" s="2">
        <v>35</v>
      </c>
      <c r="C9" s="2">
        <v>6.9587155963302703</v>
      </c>
      <c r="D9" s="2">
        <v>0.246936338355009</v>
      </c>
      <c r="E9" s="2">
        <v>4.0330603448275797</v>
      </c>
      <c r="F9" s="2">
        <v>0.119325098437514</v>
      </c>
      <c r="G9" s="2">
        <v>1.7254181691714201</v>
      </c>
      <c r="H9" s="2">
        <v>0.27425541802725001</v>
      </c>
      <c r="I9" s="2">
        <v>2.9561964395638398</v>
      </c>
      <c r="J9" s="2">
        <v>0.38241761349318198</v>
      </c>
      <c r="K9" s="2">
        <v>327</v>
      </c>
      <c r="L9" s="2">
        <v>232</v>
      </c>
    </row>
    <row r="10" spans="2:14" x14ac:dyDescent="0.25">
      <c r="B10" s="2">
        <v>40</v>
      </c>
      <c r="C10" s="2">
        <v>7.0460606060605997</v>
      </c>
      <c r="D10" s="2">
        <v>0.252559896613477</v>
      </c>
      <c r="E10" s="2">
        <v>4.0995121951219504</v>
      </c>
      <c r="F10" s="2">
        <v>0.133427935901449</v>
      </c>
      <c r="G10" s="2">
        <v>1.71875585940317</v>
      </c>
      <c r="H10" s="2">
        <v>0.28563878493007799</v>
      </c>
      <c r="I10" s="2">
        <v>2.9814043081311898</v>
      </c>
      <c r="J10" s="2">
        <v>0.390502481500902</v>
      </c>
      <c r="K10" s="2">
        <v>198</v>
      </c>
      <c r="L10" s="2">
        <v>123</v>
      </c>
    </row>
    <row r="11" spans="2:14" x14ac:dyDescent="0.25">
      <c r="B11" s="2">
        <v>45</v>
      </c>
      <c r="C11" s="2">
        <v>7.0232558139534804</v>
      </c>
      <c r="D11" s="2">
        <v>0.24777353623196999</v>
      </c>
      <c r="E11" s="2">
        <v>4.1482926829268196</v>
      </c>
      <c r="F11" s="2">
        <v>0.12534639689577401</v>
      </c>
      <c r="G11" s="2">
        <v>1.6930473210965</v>
      </c>
      <c r="H11" s="2">
        <v>0.27767506994983998</v>
      </c>
      <c r="I11" s="2">
        <v>2.97476933264161</v>
      </c>
      <c r="J11" s="2">
        <v>0.38362293195365299</v>
      </c>
      <c r="K11" s="2">
        <v>86</v>
      </c>
      <c r="L11" s="2">
        <v>41</v>
      </c>
    </row>
    <row r="12" spans="2:14" x14ac:dyDescent="0.25">
      <c r="C12">
        <f>$B$11/($B$3/C3+$B$3/C4+$B$3/C5+$B$3/C6+$B$3/C7+$B$3/C8+$B$3/C9+$B$3/C10+$B$3/C11)</f>
        <v>6.6236406457901875</v>
      </c>
      <c r="D12">
        <f t="shared" ref="D12:F12" si="0">$B$11/($B$3/D3+$B$3/D4+$B$3/D5+$B$3/D6+$B$3/D7+$B$3/D8+$B$3/D9+$B$3/D10+$B$3/D11)</f>
        <v>0.23485038405767214</v>
      </c>
      <c r="E12">
        <f t="shared" si="0"/>
        <v>3.8289111970465903</v>
      </c>
      <c r="F12">
        <f t="shared" si="0"/>
        <v>0.1313925564950634</v>
      </c>
      <c r="G12">
        <f>AVERAGE(G3:G11)</f>
        <v>1.7293788973905211</v>
      </c>
      <c r="H12">
        <f>AVERAGE(H3:H11)</f>
        <v>0.27082525527817469</v>
      </c>
      <c r="I12">
        <f>AVERAGE(I3:I11)</f>
        <v>2.8729733968738809</v>
      </c>
      <c r="J12">
        <f>AVERAGE(J3:J11)</f>
        <v>0.36651153348533977</v>
      </c>
    </row>
    <row r="13" spans="2:14" x14ac:dyDescent="0.25">
      <c r="B13" t="s">
        <v>16</v>
      </c>
      <c r="C13">
        <v>6.5089095127610204</v>
      </c>
      <c r="D13">
        <v>0.162126153731877</v>
      </c>
      <c r="E13">
        <v>3.7567892976588602</v>
      </c>
      <c r="F13">
        <v>9.30766887345824E-2</v>
      </c>
      <c r="G13">
        <v>1.7325724167754599</v>
      </c>
      <c r="H13">
        <v>0.18694426899396199</v>
      </c>
      <c r="I13">
        <v>2.85304876292849</v>
      </c>
      <c r="J13">
        <v>0.38144105047728599</v>
      </c>
    </row>
    <row r="15" spans="2:14" ht="23.25" x14ac:dyDescent="0.35">
      <c r="B15" s="3" t="s">
        <v>0</v>
      </c>
      <c r="C15" s="27" t="s">
        <v>1</v>
      </c>
      <c r="D15" s="27"/>
      <c r="E15" s="27" t="s">
        <v>3</v>
      </c>
      <c r="F15" s="27"/>
      <c r="G15" s="28" t="s">
        <v>5</v>
      </c>
      <c r="H15" s="29"/>
      <c r="I15" s="28" t="s">
        <v>14</v>
      </c>
      <c r="J15" s="29"/>
      <c r="K15" s="3" t="s">
        <v>9</v>
      </c>
      <c r="L15" s="3" t="s">
        <v>10</v>
      </c>
    </row>
    <row r="16" spans="2:14" ht="23.25" x14ac:dyDescent="0.35">
      <c r="B16" s="3">
        <v>5</v>
      </c>
      <c r="C16" s="26" t="str">
        <f t="shared" ref="C16:C26" si="1">_xlfn.CONCAT(ROUND(C3,2)," ",$N$1," ",ROUND(D3,2))</f>
        <v>6.09 ± 0.24</v>
      </c>
      <c r="D16" s="26"/>
      <c r="E16" s="26" t="str">
        <f t="shared" ref="E16:E26" si="2">_xlfn.CONCAT(ROUND(E3,2)," ",$N$1," ",ROUND(F3,2))</f>
        <v>3.51 ± 0.16</v>
      </c>
      <c r="F16" s="26"/>
      <c r="G16" s="26" t="str">
        <f t="shared" ref="G16:G26" si="3">_xlfn.CONCAT(ROUND(G3,2)," ",$N$1," ",ROUND(H3,2))</f>
        <v>1.74 ± 0.29</v>
      </c>
      <c r="H16" s="26"/>
      <c r="I16" s="26" t="str">
        <f t="shared" ref="I16:I26" si="4">_xlfn.CONCAT(ROUND(I3,2)," ",$N$1," ",ROUND(J3,2))</f>
        <v>2.74 ± 0.37</v>
      </c>
      <c r="J16" s="26"/>
      <c r="K16" s="4">
        <f>K3</f>
        <v>431</v>
      </c>
      <c r="L16" s="4">
        <f>L3</f>
        <v>299</v>
      </c>
    </row>
    <row r="17" spans="2:12" ht="23.25" x14ac:dyDescent="0.35">
      <c r="B17" s="3">
        <v>10</v>
      </c>
      <c r="C17" s="26" t="str">
        <f t="shared" si="1"/>
        <v>6.26 ± 0.2</v>
      </c>
      <c r="D17" s="26"/>
      <c r="E17" s="26" t="str">
        <f t="shared" si="2"/>
        <v>3.58 ± 0.12</v>
      </c>
      <c r="F17" s="26"/>
      <c r="G17" s="26" t="str">
        <f t="shared" si="3"/>
        <v>1.75 ± 0.23</v>
      </c>
      <c r="H17" s="26"/>
      <c r="I17" s="26" t="str">
        <f t="shared" si="4"/>
        <v>2.77 ± 0.31</v>
      </c>
      <c r="J17" s="26"/>
      <c r="K17" s="4">
        <f t="shared" ref="K17:L24" si="5">K4</f>
        <v>431</v>
      </c>
      <c r="L17" s="4">
        <f t="shared" si="5"/>
        <v>299</v>
      </c>
    </row>
    <row r="18" spans="2:12" ht="23.25" x14ac:dyDescent="0.35">
      <c r="B18" s="3">
        <v>15</v>
      </c>
      <c r="C18" s="26" t="str">
        <f t="shared" si="1"/>
        <v>6.4 ± 0.23</v>
      </c>
      <c r="D18" s="26"/>
      <c r="E18" s="26" t="str">
        <f t="shared" si="2"/>
        <v>3.68 ± 0.13</v>
      </c>
      <c r="F18" s="26"/>
      <c r="G18" s="26" t="str">
        <f t="shared" si="3"/>
        <v>1.74 ± 0.26</v>
      </c>
      <c r="H18" s="26"/>
      <c r="I18" s="26" t="str">
        <f t="shared" si="4"/>
        <v>2.81 ± 0.35</v>
      </c>
      <c r="J18" s="26"/>
      <c r="K18" s="4">
        <f t="shared" si="5"/>
        <v>431</v>
      </c>
      <c r="L18" s="4">
        <f t="shared" si="5"/>
        <v>299</v>
      </c>
    </row>
    <row r="19" spans="2:12" ht="23.25" x14ac:dyDescent="0.35">
      <c r="B19" s="3">
        <v>20</v>
      </c>
      <c r="C19" s="26" t="str">
        <f t="shared" si="1"/>
        <v>6.52 ± 0.23</v>
      </c>
      <c r="D19" s="26"/>
      <c r="E19" s="26" t="str">
        <f t="shared" si="2"/>
        <v>3.76 ± 0.13</v>
      </c>
      <c r="F19" s="26"/>
      <c r="G19" s="26" t="str">
        <f t="shared" si="3"/>
        <v>1.73 ± 0.26</v>
      </c>
      <c r="H19" s="26"/>
      <c r="I19" s="26" t="str">
        <f t="shared" si="4"/>
        <v>2.84 ± 0.35</v>
      </c>
      <c r="J19" s="26"/>
      <c r="K19" s="4">
        <f t="shared" si="5"/>
        <v>430</v>
      </c>
      <c r="L19" s="4">
        <f t="shared" si="5"/>
        <v>299</v>
      </c>
    </row>
    <row r="20" spans="2:12" ht="23.25" x14ac:dyDescent="0.35">
      <c r="B20" s="3">
        <v>25</v>
      </c>
      <c r="C20" s="26" t="str">
        <f t="shared" si="1"/>
        <v>6.66 ± 0.24</v>
      </c>
      <c r="D20" s="26"/>
      <c r="E20" s="26" t="str">
        <f t="shared" si="2"/>
        <v>3.84 ± 0.13</v>
      </c>
      <c r="F20" s="26"/>
      <c r="G20" s="26" t="str">
        <f t="shared" si="3"/>
        <v>1.73 ± 0.27</v>
      </c>
      <c r="H20" s="26"/>
      <c r="I20" s="26" t="str">
        <f t="shared" si="4"/>
        <v>2.87 ± 0.37</v>
      </c>
      <c r="J20" s="26"/>
      <c r="K20" s="4">
        <f t="shared" si="5"/>
        <v>429</v>
      </c>
      <c r="L20" s="4">
        <f t="shared" si="5"/>
        <v>298</v>
      </c>
    </row>
    <row r="21" spans="2:12" ht="23.25" x14ac:dyDescent="0.35">
      <c r="B21" s="3">
        <v>30</v>
      </c>
      <c r="C21" s="26" t="str">
        <f t="shared" si="1"/>
        <v>6.81 ± 0.25</v>
      </c>
      <c r="D21" s="26"/>
      <c r="E21" s="26" t="str">
        <f t="shared" si="2"/>
        <v>3.92 ± 0.13</v>
      </c>
      <c r="F21" s="26"/>
      <c r="G21" s="26" t="str">
        <f t="shared" si="3"/>
        <v>1.74 ± 0.28</v>
      </c>
      <c r="H21" s="26"/>
      <c r="I21" s="26" t="str">
        <f t="shared" si="4"/>
        <v>2.91 ± 0.38</v>
      </c>
      <c r="J21" s="26"/>
      <c r="K21" s="4">
        <f t="shared" si="5"/>
        <v>395</v>
      </c>
      <c r="L21" s="4">
        <f t="shared" si="5"/>
        <v>284</v>
      </c>
    </row>
    <row r="22" spans="2:12" ht="23.25" x14ac:dyDescent="0.35">
      <c r="B22" s="3">
        <v>35</v>
      </c>
      <c r="C22" s="26" t="str">
        <f t="shared" si="1"/>
        <v>6.96 ± 0.25</v>
      </c>
      <c r="D22" s="26"/>
      <c r="E22" s="26" t="str">
        <f t="shared" si="2"/>
        <v>4.03 ± 0.12</v>
      </c>
      <c r="F22" s="26"/>
      <c r="G22" s="26" t="str">
        <f t="shared" si="3"/>
        <v>1.73 ± 0.27</v>
      </c>
      <c r="H22" s="26"/>
      <c r="I22" s="26" t="str">
        <f t="shared" si="4"/>
        <v>2.96 ± 0.38</v>
      </c>
      <c r="J22" s="26"/>
      <c r="K22" s="4">
        <f t="shared" si="5"/>
        <v>327</v>
      </c>
      <c r="L22" s="4">
        <f t="shared" si="5"/>
        <v>232</v>
      </c>
    </row>
    <row r="23" spans="2:12" ht="23.25" x14ac:dyDescent="0.35">
      <c r="B23" s="3">
        <v>40</v>
      </c>
      <c r="C23" s="26" t="str">
        <f t="shared" si="1"/>
        <v>7.05 ± 0.25</v>
      </c>
      <c r="D23" s="26"/>
      <c r="E23" s="26" t="str">
        <f t="shared" si="2"/>
        <v>4.1 ± 0.13</v>
      </c>
      <c r="F23" s="26"/>
      <c r="G23" s="26" t="str">
        <f t="shared" si="3"/>
        <v>1.72 ± 0.29</v>
      </c>
      <c r="H23" s="26"/>
      <c r="I23" s="26" t="str">
        <f t="shared" si="4"/>
        <v>2.98 ± 0.39</v>
      </c>
      <c r="J23" s="26"/>
      <c r="K23" s="4">
        <f t="shared" si="5"/>
        <v>198</v>
      </c>
      <c r="L23" s="4">
        <f t="shared" si="5"/>
        <v>123</v>
      </c>
    </row>
    <row r="24" spans="2:12" ht="23.25" x14ac:dyDescent="0.35">
      <c r="B24" s="3">
        <v>45</v>
      </c>
      <c r="C24" s="26" t="str">
        <f t="shared" si="1"/>
        <v>7.02 ± 0.25</v>
      </c>
      <c r="D24" s="26"/>
      <c r="E24" s="26" t="str">
        <f t="shared" si="2"/>
        <v>4.15 ± 0.13</v>
      </c>
      <c r="F24" s="26"/>
      <c r="G24" s="26" t="str">
        <f t="shared" si="3"/>
        <v>1.69 ± 0.28</v>
      </c>
      <c r="H24" s="26"/>
      <c r="I24" s="26" t="str">
        <f t="shared" si="4"/>
        <v>2.97 ± 0.38</v>
      </c>
      <c r="J24" s="26"/>
      <c r="K24" s="4">
        <f t="shared" si="5"/>
        <v>86</v>
      </c>
      <c r="L24" s="4">
        <f t="shared" si="5"/>
        <v>41</v>
      </c>
    </row>
    <row r="25" spans="2:12" ht="23.25" x14ac:dyDescent="0.35">
      <c r="B25" s="3" t="s">
        <v>13</v>
      </c>
      <c r="C25" s="26" t="str">
        <f t="shared" si="1"/>
        <v>6.62 ± 0.23</v>
      </c>
      <c r="D25" s="26"/>
      <c r="E25" s="26" t="str">
        <f t="shared" si="2"/>
        <v>3.83 ± 0.13</v>
      </c>
      <c r="F25" s="26"/>
      <c r="G25" s="26" t="str">
        <f t="shared" si="3"/>
        <v>1.73 ± 0.27</v>
      </c>
      <c r="H25" s="26"/>
      <c r="I25" s="26" t="str">
        <f t="shared" si="4"/>
        <v>2.87 ± 0.37</v>
      </c>
      <c r="J25" s="26"/>
    </row>
    <row r="26" spans="2:12" ht="23.25" x14ac:dyDescent="0.35">
      <c r="B26" s="3" t="s">
        <v>16</v>
      </c>
      <c r="C26" s="26" t="str">
        <f t="shared" si="1"/>
        <v>6.51 ± 0.16</v>
      </c>
      <c r="D26" s="26"/>
      <c r="E26" s="26" t="str">
        <f t="shared" si="2"/>
        <v>3.76 ± 0.09</v>
      </c>
      <c r="F26" s="26"/>
      <c r="G26" s="26" t="str">
        <f t="shared" si="3"/>
        <v>1.73 ± 0.19</v>
      </c>
      <c r="H26" s="26"/>
      <c r="I26" s="26" t="str">
        <f t="shared" si="4"/>
        <v>2.85 ± 0.38</v>
      </c>
      <c r="J26" s="26"/>
    </row>
    <row r="28" spans="2:12" ht="23.25" x14ac:dyDescent="0.35">
      <c r="B28" s="3" t="s">
        <v>30</v>
      </c>
      <c r="C28" s="26" t="str">
        <f>_xlfn.CONCAT(ROUND(C13-C12,2)," ",$N$1," ",ROUND(D13-D12,2))</f>
        <v>-0.11 ± -0.07</v>
      </c>
      <c r="D28" s="26"/>
      <c r="E28" s="26" t="str">
        <f>_xlfn.CONCAT(ROUND(E13-E12,2)," ",$N$1," ",ROUND(F13-F12,2))</f>
        <v>-0.07 ± -0.04</v>
      </c>
      <c r="F28" s="26"/>
      <c r="G28" s="26" t="str">
        <f>_xlfn.CONCAT(ROUND(G13-G12,2)," ",$N$1," ",ROUND(H13-H12,2))</f>
        <v>0 ± -0.08</v>
      </c>
      <c r="H28" s="26"/>
      <c r="I28" s="26" t="str">
        <f>_xlfn.CONCAT(ROUND(I13-I12,2)," ",$N$1," ",ROUND(J13-J12,3))</f>
        <v>-0.02 ± 0.015</v>
      </c>
      <c r="J28" s="26"/>
    </row>
  </sheetData>
  <mergeCells count="52">
    <mergeCell ref="C28:D28"/>
    <mergeCell ref="E28:F28"/>
    <mergeCell ref="G28:H28"/>
    <mergeCell ref="I28:J28"/>
    <mergeCell ref="C26:D26"/>
    <mergeCell ref="E26:F26"/>
    <mergeCell ref="G26:H26"/>
    <mergeCell ref="I26:J26"/>
    <mergeCell ref="I20:J20"/>
    <mergeCell ref="I21:J21"/>
    <mergeCell ref="I22:J22"/>
    <mergeCell ref="I23:J23"/>
    <mergeCell ref="C24:D24"/>
    <mergeCell ref="E24:F24"/>
    <mergeCell ref="G24:H24"/>
    <mergeCell ref="I24:J24"/>
    <mergeCell ref="C23:D23"/>
    <mergeCell ref="E23:F23"/>
    <mergeCell ref="G23:H23"/>
    <mergeCell ref="E21:F21"/>
    <mergeCell ref="C25:D25"/>
    <mergeCell ref="I15:J15"/>
    <mergeCell ref="I16:J16"/>
    <mergeCell ref="I17:J17"/>
    <mergeCell ref="I18:J18"/>
    <mergeCell ref="I19:J19"/>
    <mergeCell ref="C15:D15"/>
    <mergeCell ref="E15:F15"/>
    <mergeCell ref="C16:D16"/>
    <mergeCell ref="E16:F16"/>
    <mergeCell ref="C17:D17"/>
    <mergeCell ref="E17:F17"/>
    <mergeCell ref="G15:H15"/>
    <mergeCell ref="G16:H16"/>
    <mergeCell ref="G17:H17"/>
    <mergeCell ref="G18:H18"/>
    <mergeCell ref="G19:H19"/>
    <mergeCell ref="E25:F25"/>
    <mergeCell ref="G25:H25"/>
    <mergeCell ref="I25:J25"/>
    <mergeCell ref="C18:D18"/>
    <mergeCell ref="E18:F18"/>
    <mergeCell ref="C22:D22"/>
    <mergeCell ref="E22:F22"/>
    <mergeCell ref="G20:H20"/>
    <mergeCell ref="G21:H21"/>
    <mergeCell ref="G22:H22"/>
    <mergeCell ref="C19:D19"/>
    <mergeCell ref="E19:F19"/>
    <mergeCell ref="C20:D20"/>
    <mergeCell ref="E20:F20"/>
    <mergeCell ref="C21:D2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BB860-AEB1-492B-8A43-242ADBF93C96}">
  <dimension ref="B1:N40"/>
  <sheetViews>
    <sheetView zoomScale="70" zoomScaleNormal="70" workbookViewId="0">
      <selection activeCell="L30" sqref="L30"/>
    </sheetView>
  </sheetViews>
  <sheetFormatPr baseColWidth="10" defaultRowHeight="15" x14ac:dyDescent="0.25"/>
  <cols>
    <col min="9" max="10" width="11.42578125" customWidth="1"/>
    <col min="11" max="12" width="14.42578125" customWidth="1"/>
  </cols>
  <sheetData>
    <row r="1" spans="2:14" x14ac:dyDescent="0.25">
      <c r="L1" s="1"/>
      <c r="N1" t="s">
        <v>6</v>
      </c>
    </row>
    <row r="2" spans="2:14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11</v>
      </c>
      <c r="I2" s="2" t="s">
        <v>14</v>
      </c>
      <c r="J2" s="2" t="s">
        <v>15</v>
      </c>
      <c r="K2" s="2" t="s">
        <v>7</v>
      </c>
      <c r="L2" s="2" t="s">
        <v>8</v>
      </c>
    </row>
    <row r="3" spans="2:14" x14ac:dyDescent="0.25">
      <c r="B3" s="2">
        <v>5</v>
      </c>
      <c r="C3" s="2">
        <v>6.0299648985959404</v>
      </c>
      <c r="D3" s="2">
        <v>0.28346219818637602</v>
      </c>
      <c r="E3" s="2">
        <v>3.4656524822694998</v>
      </c>
      <c r="F3" s="2">
        <v>0.19073737043289099</v>
      </c>
      <c r="G3" s="2">
        <v>1.73992197124369</v>
      </c>
      <c r="H3" s="2">
        <v>0.341660009776249</v>
      </c>
      <c r="I3" s="2">
        <v>2.7231151244954499</v>
      </c>
      <c r="J3" s="2">
        <v>0.43445451238708899</v>
      </c>
      <c r="K3" s="2">
        <v>2564</v>
      </c>
      <c r="L3" s="2">
        <v>1410</v>
      </c>
    </row>
    <row r="4" spans="2:14" x14ac:dyDescent="0.25">
      <c r="B4" s="2">
        <v>10</v>
      </c>
      <c r="C4" s="2">
        <v>6.2098242873877396</v>
      </c>
      <c r="D4" s="2">
        <v>0.25743350849511498</v>
      </c>
      <c r="E4" s="2">
        <v>3.5535014204545399</v>
      </c>
      <c r="F4" s="2">
        <v>0.160843475396199</v>
      </c>
      <c r="G4" s="2">
        <v>1.74752266923068</v>
      </c>
      <c r="H4" s="2">
        <v>0.30355005332503598</v>
      </c>
      <c r="I4" s="2">
        <v>2.7632547958394902</v>
      </c>
      <c r="J4" s="2">
        <v>0.39748753081684801</v>
      </c>
      <c r="K4" s="2">
        <v>2561</v>
      </c>
      <c r="L4" s="2">
        <v>1408</v>
      </c>
    </row>
    <row r="5" spans="2:14" x14ac:dyDescent="0.25">
      <c r="B5" s="2">
        <v>15</v>
      </c>
      <c r="C5" s="2">
        <v>6.3582343688556797</v>
      </c>
      <c r="D5" s="2">
        <v>0.25560147989063198</v>
      </c>
      <c r="E5" s="2">
        <v>3.64668567355666</v>
      </c>
      <c r="F5" s="2">
        <v>0.153847978723818</v>
      </c>
      <c r="G5" s="2">
        <v>1.7435652364999099</v>
      </c>
      <c r="H5" s="2">
        <v>0.29833088522592799</v>
      </c>
      <c r="I5" s="2">
        <v>2.7981689722035301</v>
      </c>
      <c r="J5" s="2">
        <v>0.39486415013889398</v>
      </c>
      <c r="K5" s="2">
        <v>2543</v>
      </c>
      <c r="L5" s="2">
        <v>1403</v>
      </c>
    </row>
    <row r="6" spans="2:14" x14ac:dyDescent="0.25">
      <c r="B6" s="2">
        <v>20</v>
      </c>
      <c r="C6" s="2">
        <v>6.5056338028168996</v>
      </c>
      <c r="D6" s="2">
        <v>0.26761719767453701</v>
      </c>
      <c r="E6" s="2">
        <v>3.72320727272727</v>
      </c>
      <c r="F6" s="2">
        <v>0.16778244772707601</v>
      </c>
      <c r="G6" s="2">
        <v>1.74731980421049</v>
      </c>
      <c r="H6" s="2">
        <v>0.31586375901084501</v>
      </c>
      <c r="I6" s="2">
        <v>2.8344691017724202</v>
      </c>
      <c r="J6" s="2">
        <v>0.41201853516523002</v>
      </c>
      <c r="K6" s="2">
        <v>2485</v>
      </c>
      <c r="L6" s="2">
        <v>1375</v>
      </c>
    </row>
    <row r="7" spans="2:14" x14ac:dyDescent="0.25">
      <c r="B7" s="2">
        <v>25</v>
      </c>
      <c r="C7" s="2">
        <v>6.6423090055484399</v>
      </c>
      <c r="D7" s="2">
        <v>0.27932942709882103</v>
      </c>
      <c r="E7" s="2">
        <v>3.7876842105263102</v>
      </c>
      <c r="F7" s="2">
        <v>0.18477596141302</v>
      </c>
      <c r="G7" s="2">
        <v>1.75365966019259</v>
      </c>
      <c r="H7" s="2">
        <v>0.334913548187382</v>
      </c>
      <c r="I7" s="2">
        <v>2.86957970773036</v>
      </c>
      <c r="J7" s="2">
        <v>0.42862289931747699</v>
      </c>
      <c r="K7" s="2">
        <v>2343</v>
      </c>
      <c r="L7" s="2">
        <v>1330</v>
      </c>
    </row>
    <row r="8" spans="2:14" x14ac:dyDescent="0.25">
      <c r="B8" s="2">
        <v>30</v>
      </c>
      <c r="C8" s="2">
        <v>6.7797921946274702</v>
      </c>
      <c r="D8" s="2">
        <v>0.300004236158465</v>
      </c>
      <c r="E8" s="2">
        <v>3.8589386401326702</v>
      </c>
      <c r="F8" s="2">
        <v>0.18339990075828999</v>
      </c>
      <c r="G8" s="2">
        <v>1.75690593369849</v>
      </c>
      <c r="H8" s="2">
        <v>0.35162204895480398</v>
      </c>
      <c r="I8" s="2">
        <v>2.9063046627772802</v>
      </c>
      <c r="J8" s="2">
        <v>0.45765403954216299</v>
      </c>
      <c r="K8" s="2">
        <v>1973</v>
      </c>
      <c r="L8" s="2">
        <v>1206</v>
      </c>
    </row>
    <row r="9" spans="2:14" x14ac:dyDescent="0.25">
      <c r="B9" s="2">
        <v>35</v>
      </c>
      <c r="C9" s="2">
        <v>6.8972222222222204</v>
      </c>
      <c r="D9" s="2">
        <v>0.30024629807238701</v>
      </c>
      <c r="E9" s="2">
        <v>3.94577297297297</v>
      </c>
      <c r="F9" s="2">
        <v>0.187381306069027</v>
      </c>
      <c r="G9" s="2">
        <v>1.74800280438472</v>
      </c>
      <c r="H9" s="2">
        <v>0.35392032065184797</v>
      </c>
      <c r="I9" s="2">
        <v>2.9387835068377401</v>
      </c>
      <c r="J9" s="2">
        <v>0.45799183529092202</v>
      </c>
      <c r="K9" s="2">
        <v>1440</v>
      </c>
      <c r="L9" s="2">
        <v>925</v>
      </c>
    </row>
    <row r="10" spans="2:14" x14ac:dyDescent="0.25">
      <c r="B10" s="2">
        <v>40</v>
      </c>
      <c r="C10" s="2">
        <v>6.9731680773881397</v>
      </c>
      <c r="D10" s="2">
        <v>0.31983728412411899</v>
      </c>
      <c r="E10" s="2">
        <v>3.9864783427495198</v>
      </c>
      <c r="F10" s="2">
        <v>0.21692125199857201</v>
      </c>
      <c r="G10" s="2">
        <v>1.74920505715795</v>
      </c>
      <c r="H10" s="2">
        <v>0.38645920597719002</v>
      </c>
      <c r="I10" s="2">
        <v>2.9603290863821901</v>
      </c>
      <c r="J10" s="2">
        <v>0.48517054558031297</v>
      </c>
      <c r="K10" s="2">
        <v>827</v>
      </c>
      <c r="L10" s="2">
        <v>531</v>
      </c>
    </row>
    <row r="11" spans="2:14" x14ac:dyDescent="0.25">
      <c r="B11" s="2">
        <v>45</v>
      </c>
      <c r="C11" s="2">
        <v>6.9582249999999997</v>
      </c>
      <c r="D11" s="2">
        <v>0.36891137062307999</v>
      </c>
      <c r="E11" s="2">
        <v>3.96011070110701</v>
      </c>
      <c r="F11" s="2">
        <v>0.23746583890242801</v>
      </c>
      <c r="G11" s="2">
        <v>1.7570784064331499</v>
      </c>
      <c r="H11" s="2">
        <v>0.43873183611476602</v>
      </c>
      <c r="I11" s="2">
        <v>2.9560564226683601</v>
      </c>
      <c r="J11" s="2">
        <v>0.55187482012396205</v>
      </c>
      <c r="K11" s="2">
        <v>400</v>
      </c>
      <c r="L11" s="2">
        <v>271</v>
      </c>
    </row>
    <row r="12" spans="2:14" x14ac:dyDescent="0.25">
      <c r="C12">
        <f>$B$11/($B$3/C3+$B$3/C4+$B$3/C5+$B$3/C6+$B$3/C7+$B$3/C8+$B$3/C9+$B$3/C10+$B$3/C11)</f>
        <v>6.5788624954656845</v>
      </c>
      <c r="D12">
        <f t="shared" ref="D12:F12" si="0">$B$11/($B$3/D3+$B$3/D4+$B$3/D5+$B$3/D6+$B$3/D7+$B$3/D8+$B$3/D9+$B$3/D10+$B$3/D11)</f>
        <v>0.28899430652054259</v>
      </c>
      <c r="E12">
        <f t="shared" si="0"/>
        <v>3.7614097982610279</v>
      </c>
      <c r="F12">
        <f t="shared" si="0"/>
        <v>0.18388965566141649</v>
      </c>
      <c r="G12">
        <f>AVERAGE(G3:G11)</f>
        <v>1.749242393672408</v>
      </c>
      <c r="H12">
        <f>AVERAGE(H3:H11)</f>
        <v>0.34722796302489417</v>
      </c>
      <c r="I12">
        <f>AVERAGE(I3:I11)</f>
        <v>2.8611179311896473</v>
      </c>
      <c r="J12">
        <f>AVERAGE(J3:J11)</f>
        <v>0.44668209648476648</v>
      </c>
    </row>
    <row r="13" spans="2:14" x14ac:dyDescent="0.25">
      <c r="B13" t="s">
        <v>16</v>
      </c>
      <c r="C13">
        <v>6.4717940717628704</v>
      </c>
      <c r="D13">
        <v>0.19707469389207799</v>
      </c>
      <c r="E13">
        <v>3.7073120567375799</v>
      </c>
      <c r="F13">
        <v>0.12615287555447699</v>
      </c>
      <c r="G13">
        <v>1.74568365778682</v>
      </c>
      <c r="H13">
        <v>0.233993553294358</v>
      </c>
      <c r="I13">
        <v>2.8406504136593398</v>
      </c>
      <c r="J13">
        <v>0.45688610610502101</v>
      </c>
    </row>
    <row r="15" spans="2:14" ht="23.25" x14ac:dyDescent="0.35">
      <c r="B15" s="3" t="s">
        <v>0</v>
      </c>
      <c r="C15" s="27" t="s">
        <v>1</v>
      </c>
      <c r="D15" s="27"/>
      <c r="E15" s="27" t="s">
        <v>3</v>
      </c>
      <c r="F15" s="27"/>
      <c r="G15" s="28" t="s">
        <v>5</v>
      </c>
      <c r="H15" s="29"/>
      <c r="I15" s="28" t="s">
        <v>14</v>
      </c>
      <c r="J15" s="29"/>
      <c r="K15" s="3" t="s">
        <v>9</v>
      </c>
      <c r="L15" s="3" t="s">
        <v>10</v>
      </c>
    </row>
    <row r="16" spans="2:14" ht="23.25" x14ac:dyDescent="0.35">
      <c r="B16" s="3">
        <v>5</v>
      </c>
      <c r="C16" s="26" t="str">
        <f t="shared" ref="C16:C26" si="1">_xlfn.CONCAT(ROUND(C3,2)," ",$N$1," ",ROUND(D3,2))</f>
        <v>6.03 ± 0.28</v>
      </c>
      <c r="D16" s="26"/>
      <c r="E16" s="26" t="str">
        <f t="shared" ref="E16:E26" si="2">_xlfn.CONCAT(ROUND(E3,2)," ",$N$1," ",ROUND(F3,2))</f>
        <v>3.47 ± 0.19</v>
      </c>
      <c r="F16" s="26"/>
      <c r="G16" s="26" t="str">
        <f t="shared" ref="G16:G26" si="3">_xlfn.CONCAT(ROUND(G3,2)," ",$N$1," ",ROUND(H3,2))</f>
        <v>1.74 ± 0.34</v>
      </c>
      <c r="H16" s="26"/>
      <c r="I16" s="26" t="str">
        <f t="shared" ref="I16:I26" si="4">_xlfn.CONCAT(ROUND(I3,2)," ",$N$1," ",ROUND(J3,2))</f>
        <v>2.72 ± 0.43</v>
      </c>
      <c r="J16" s="26"/>
      <c r="K16" s="4">
        <f>K3</f>
        <v>2564</v>
      </c>
      <c r="L16" s="4">
        <f>L3</f>
        <v>1410</v>
      </c>
    </row>
    <row r="17" spans="2:12" ht="23.25" x14ac:dyDescent="0.35">
      <c r="B17" s="3">
        <v>10</v>
      </c>
      <c r="C17" s="26" t="str">
        <f t="shared" si="1"/>
        <v>6.21 ± 0.26</v>
      </c>
      <c r="D17" s="26"/>
      <c r="E17" s="26" t="str">
        <f t="shared" si="2"/>
        <v>3.55 ± 0.16</v>
      </c>
      <c r="F17" s="26"/>
      <c r="G17" s="26" t="str">
        <f t="shared" si="3"/>
        <v>1.75 ± 0.3</v>
      </c>
      <c r="H17" s="26"/>
      <c r="I17" s="26" t="str">
        <f t="shared" si="4"/>
        <v>2.76 ± 0.4</v>
      </c>
      <c r="J17" s="26"/>
      <c r="K17" s="4">
        <f t="shared" ref="K17:L24" si="5">K4</f>
        <v>2561</v>
      </c>
      <c r="L17" s="4">
        <f t="shared" si="5"/>
        <v>1408</v>
      </c>
    </row>
    <row r="18" spans="2:12" ht="23.25" x14ac:dyDescent="0.35">
      <c r="B18" s="3">
        <v>15</v>
      </c>
      <c r="C18" s="26" t="str">
        <f t="shared" si="1"/>
        <v>6.36 ± 0.26</v>
      </c>
      <c r="D18" s="26"/>
      <c r="E18" s="26" t="str">
        <f t="shared" si="2"/>
        <v>3.65 ± 0.15</v>
      </c>
      <c r="F18" s="26"/>
      <c r="G18" s="26" t="str">
        <f t="shared" si="3"/>
        <v>1.74 ± 0.3</v>
      </c>
      <c r="H18" s="26"/>
      <c r="I18" s="26" t="str">
        <f t="shared" si="4"/>
        <v>2.8 ± 0.39</v>
      </c>
      <c r="J18" s="26"/>
      <c r="K18" s="4">
        <f t="shared" si="5"/>
        <v>2543</v>
      </c>
      <c r="L18" s="4">
        <f t="shared" si="5"/>
        <v>1403</v>
      </c>
    </row>
    <row r="19" spans="2:12" ht="23.25" x14ac:dyDescent="0.35">
      <c r="B19" s="3">
        <v>20</v>
      </c>
      <c r="C19" s="26" t="str">
        <f t="shared" si="1"/>
        <v>6.51 ± 0.27</v>
      </c>
      <c r="D19" s="26"/>
      <c r="E19" s="26" t="str">
        <f t="shared" si="2"/>
        <v>3.72 ± 0.17</v>
      </c>
      <c r="F19" s="26"/>
      <c r="G19" s="26" t="str">
        <f t="shared" si="3"/>
        <v>1.75 ± 0.32</v>
      </c>
      <c r="H19" s="26"/>
      <c r="I19" s="26" t="str">
        <f t="shared" si="4"/>
        <v>2.83 ± 0.41</v>
      </c>
      <c r="J19" s="26"/>
      <c r="K19" s="4">
        <f t="shared" si="5"/>
        <v>2485</v>
      </c>
      <c r="L19" s="4">
        <f t="shared" si="5"/>
        <v>1375</v>
      </c>
    </row>
    <row r="20" spans="2:12" ht="23.25" x14ac:dyDescent="0.35">
      <c r="B20" s="3">
        <v>25</v>
      </c>
      <c r="C20" s="26" t="str">
        <f t="shared" si="1"/>
        <v>6.64 ± 0.28</v>
      </c>
      <c r="D20" s="26"/>
      <c r="E20" s="26" t="str">
        <f t="shared" si="2"/>
        <v>3.79 ± 0.18</v>
      </c>
      <c r="F20" s="26"/>
      <c r="G20" s="26" t="str">
        <f t="shared" si="3"/>
        <v>1.75 ± 0.33</v>
      </c>
      <c r="H20" s="26"/>
      <c r="I20" s="26" t="str">
        <f t="shared" si="4"/>
        <v>2.87 ± 0.43</v>
      </c>
      <c r="J20" s="26"/>
      <c r="K20" s="4">
        <f t="shared" si="5"/>
        <v>2343</v>
      </c>
      <c r="L20" s="4">
        <f t="shared" si="5"/>
        <v>1330</v>
      </c>
    </row>
    <row r="21" spans="2:12" ht="23.25" x14ac:dyDescent="0.35">
      <c r="B21" s="3">
        <v>30</v>
      </c>
      <c r="C21" s="26" t="str">
        <f t="shared" si="1"/>
        <v>6.78 ± 0.3</v>
      </c>
      <c r="D21" s="26"/>
      <c r="E21" s="26" t="str">
        <f t="shared" si="2"/>
        <v>3.86 ± 0.18</v>
      </c>
      <c r="F21" s="26"/>
      <c r="G21" s="26" t="str">
        <f t="shared" si="3"/>
        <v>1.76 ± 0.35</v>
      </c>
      <c r="H21" s="26"/>
      <c r="I21" s="26" t="str">
        <f t="shared" si="4"/>
        <v>2.91 ± 0.46</v>
      </c>
      <c r="J21" s="26"/>
      <c r="K21" s="4">
        <f t="shared" si="5"/>
        <v>1973</v>
      </c>
      <c r="L21" s="4">
        <f t="shared" si="5"/>
        <v>1206</v>
      </c>
    </row>
    <row r="22" spans="2:12" ht="23.25" x14ac:dyDescent="0.35">
      <c r="B22" s="3">
        <v>35</v>
      </c>
      <c r="C22" s="26" t="str">
        <f t="shared" si="1"/>
        <v>6.9 ± 0.3</v>
      </c>
      <c r="D22" s="26"/>
      <c r="E22" s="26" t="str">
        <f t="shared" si="2"/>
        <v>3.95 ± 0.19</v>
      </c>
      <c r="F22" s="26"/>
      <c r="G22" s="26" t="str">
        <f t="shared" si="3"/>
        <v>1.75 ± 0.35</v>
      </c>
      <c r="H22" s="26"/>
      <c r="I22" s="26" t="str">
        <f t="shared" si="4"/>
        <v>2.94 ± 0.46</v>
      </c>
      <c r="J22" s="26"/>
      <c r="K22" s="4">
        <f t="shared" si="5"/>
        <v>1440</v>
      </c>
      <c r="L22" s="4">
        <f t="shared" si="5"/>
        <v>925</v>
      </c>
    </row>
    <row r="23" spans="2:12" ht="23.25" x14ac:dyDescent="0.35">
      <c r="B23" s="3">
        <v>40</v>
      </c>
      <c r="C23" s="26" t="str">
        <f t="shared" si="1"/>
        <v>6.97 ± 0.32</v>
      </c>
      <c r="D23" s="26"/>
      <c r="E23" s="26" t="str">
        <f t="shared" si="2"/>
        <v>3.99 ± 0.22</v>
      </c>
      <c r="F23" s="26"/>
      <c r="G23" s="26" t="str">
        <f t="shared" si="3"/>
        <v>1.75 ± 0.39</v>
      </c>
      <c r="H23" s="26"/>
      <c r="I23" s="26" t="str">
        <f t="shared" si="4"/>
        <v>2.96 ± 0.49</v>
      </c>
      <c r="J23" s="26"/>
      <c r="K23" s="4">
        <f t="shared" si="5"/>
        <v>827</v>
      </c>
      <c r="L23" s="4">
        <f t="shared" si="5"/>
        <v>531</v>
      </c>
    </row>
    <row r="24" spans="2:12" ht="23.25" x14ac:dyDescent="0.35">
      <c r="B24" s="3">
        <v>45</v>
      </c>
      <c r="C24" s="26" t="str">
        <f t="shared" si="1"/>
        <v>6.96 ± 0.37</v>
      </c>
      <c r="D24" s="26"/>
      <c r="E24" s="26" t="str">
        <f t="shared" si="2"/>
        <v>3.96 ± 0.24</v>
      </c>
      <c r="F24" s="26"/>
      <c r="G24" s="26" t="str">
        <f t="shared" si="3"/>
        <v>1.76 ± 0.44</v>
      </c>
      <c r="H24" s="26"/>
      <c r="I24" s="26" t="str">
        <f t="shared" si="4"/>
        <v>2.96 ± 0.55</v>
      </c>
      <c r="J24" s="26"/>
      <c r="K24" s="4">
        <f t="shared" si="5"/>
        <v>400</v>
      </c>
      <c r="L24" s="4">
        <f t="shared" si="5"/>
        <v>271</v>
      </c>
    </row>
    <row r="25" spans="2:12" ht="23.25" x14ac:dyDescent="0.35">
      <c r="B25" s="3" t="s">
        <v>13</v>
      </c>
      <c r="C25" s="26" t="str">
        <f t="shared" si="1"/>
        <v>6.58 ± 0.29</v>
      </c>
      <c r="D25" s="26"/>
      <c r="E25" s="26" t="str">
        <f t="shared" si="2"/>
        <v>3.76 ± 0.18</v>
      </c>
      <c r="F25" s="26"/>
      <c r="G25" s="26" t="str">
        <f t="shared" si="3"/>
        <v>1.75 ± 0.35</v>
      </c>
      <c r="H25" s="26"/>
      <c r="I25" s="26" t="str">
        <f t="shared" si="4"/>
        <v>2.86 ± 0.45</v>
      </c>
      <c r="J25" s="26"/>
    </row>
    <row r="26" spans="2:12" ht="23.25" x14ac:dyDescent="0.35">
      <c r="B26" s="3" t="s">
        <v>16</v>
      </c>
      <c r="C26" s="26" t="str">
        <f t="shared" si="1"/>
        <v>6.47 ± 0.2</v>
      </c>
      <c r="D26" s="26"/>
      <c r="E26" s="26" t="str">
        <f t="shared" si="2"/>
        <v>3.71 ± 0.13</v>
      </c>
      <c r="F26" s="26"/>
      <c r="G26" s="26" t="str">
        <f t="shared" si="3"/>
        <v>1.75 ± 0.23</v>
      </c>
      <c r="H26" s="26"/>
      <c r="I26" s="26" t="str">
        <f t="shared" si="4"/>
        <v>2.84 ± 0.46</v>
      </c>
      <c r="J26" s="26"/>
    </row>
    <row r="30" spans="2:12" x14ac:dyDescent="0.25">
      <c r="H30" s="6" t="s">
        <v>31</v>
      </c>
      <c r="I30" s="6" t="s">
        <v>32</v>
      </c>
    </row>
    <row r="31" spans="2:12" x14ac:dyDescent="0.25">
      <c r="D31">
        <v>6.0299648985959404</v>
      </c>
      <c r="E31">
        <v>0.28346219818637602</v>
      </c>
      <c r="F31">
        <v>6.038237249196821</v>
      </c>
      <c r="G31">
        <v>0.26609952071752391</v>
      </c>
      <c r="H31" s="6">
        <f>D31-F31</f>
        <v>-8.2723506008806069E-3</v>
      </c>
      <c r="I31" s="6">
        <f>E31-G31</f>
        <v>1.7362677468852117E-2</v>
      </c>
      <c r="J31" t="str">
        <f>_xlfn.CONCAT(ROUND(H31,2)," ",$N$1," ",ROUND(I31,2))</f>
        <v>-0.01 ± 0.02</v>
      </c>
    </row>
    <row r="32" spans="2:12" x14ac:dyDescent="0.25">
      <c r="D32">
        <v>6.2098242873877396</v>
      </c>
      <c r="E32">
        <v>0.25743350849511498</v>
      </c>
      <c r="F32">
        <v>6.2154797745270525</v>
      </c>
      <c r="G32">
        <v>0.24122908103392923</v>
      </c>
      <c r="H32" s="6">
        <f t="shared" ref="H32:I40" si="6">D32-F32</f>
        <v>-5.6554871393128536E-3</v>
      </c>
      <c r="I32" s="6">
        <f t="shared" si="6"/>
        <v>1.620442746118575E-2</v>
      </c>
      <c r="J32" t="str">
        <f t="shared" ref="J32:J40" si="7">_xlfn.CONCAT(ROUND(H32,2)," ",$N$1," ",ROUND(I32,2))</f>
        <v>-0.01 ± 0.02</v>
      </c>
    </row>
    <row r="33" spans="4:10" x14ac:dyDescent="0.25">
      <c r="D33">
        <v>6.3582343688556797</v>
      </c>
      <c r="E33">
        <v>0.25560147989063198</v>
      </c>
      <c r="F33">
        <v>6.3617465905467441</v>
      </c>
      <c r="G33">
        <v>0.24535314992584176</v>
      </c>
      <c r="H33" s="6">
        <f t="shared" si="6"/>
        <v>-3.5122216910643544E-3</v>
      </c>
      <c r="I33" s="6">
        <f t="shared" si="6"/>
        <v>1.024832996479022E-2</v>
      </c>
      <c r="J33" t="str">
        <f t="shared" si="7"/>
        <v>0 ± 0.01</v>
      </c>
    </row>
    <row r="34" spans="4:10" x14ac:dyDescent="0.25">
      <c r="D34">
        <v>6.5056338028168996</v>
      </c>
      <c r="E34">
        <v>0.26761719767453701</v>
      </c>
      <c r="F34">
        <v>6.5088216503827496</v>
      </c>
      <c r="G34">
        <v>0.26295990405794734</v>
      </c>
      <c r="H34" s="6">
        <f t="shared" si="6"/>
        <v>-3.1878475658499994E-3</v>
      </c>
      <c r="I34" s="6">
        <f t="shared" si="6"/>
        <v>4.657293616589675E-3</v>
      </c>
      <c r="J34" t="str">
        <f t="shared" si="7"/>
        <v>0 ± 0</v>
      </c>
    </row>
    <row r="35" spans="4:10" x14ac:dyDescent="0.25">
      <c r="D35">
        <v>6.6423090055484399</v>
      </c>
      <c r="E35">
        <v>0.27932942709882103</v>
      </c>
      <c r="F35">
        <v>6.641783017121508</v>
      </c>
      <c r="G35">
        <v>0.27257358951695176</v>
      </c>
      <c r="H35" s="6">
        <f t="shared" si="6"/>
        <v>5.2598842693196701E-4</v>
      </c>
      <c r="I35" s="6">
        <f t="shared" si="6"/>
        <v>6.7558375818692618E-3</v>
      </c>
      <c r="J35" t="str">
        <f t="shared" si="7"/>
        <v>0 ± 0.01</v>
      </c>
    </row>
    <row r="36" spans="4:10" x14ac:dyDescent="0.25">
      <c r="D36">
        <v>6.7797921946274702</v>
      </c>
      <c r="E36">
        <v>0.300004236158465</v>
      </c>
      <c r="F36">
        <v>6.7795352158028965</v>
      </c>
      <c r="G36">
        <v>0.28740376533825024</v>
      </c>
      <c r="H36" s="6">
        <f t="shared" si="6"/>
        <v>2.569788245736504E-4</v>
      </c>
      <c r="I36" s="6">
        <f t="shared" si="6"/>
        <v>1.260047082021476E-2</v>
      </c>
      <c r="J36" t="str">
        <f t="shared" si="7"/>
        <v>0 ± 0.01</v>
      </c>
    </row>
    <row r="37" spans="4:10" x14ac:dyDescent="0.25">
      <c r="D37">
        <v>6.8972222222222204</v>
      </c>
      <c r="E37">
        <v>0.30024629807238701</v>
      </c>
      <c r="F37">
        <v>6.9001505961386504</v>
      </c>
      <c r="G37">
        <v>0.29177924169468594</v>
      </c>
      <c r="H37" s="6">
        <f t="shared" si="6"/>
        <v>-2.9283739164300826E-3</v>
      </c>
      <c r="I37" s="6">
        <f t="shared" si="6"/>
        <v>8.4670563777010655E-3</v>
      </c>
      <c r="J37" t="str">
        <f t="shared" si="7"/>
        <v>0 ± 0.01</v>
      </c>
    </row>
    <row r="38" spans="4:10" x14ac:dyDescent="0.25">
      <c r="D38">
        <v>6.9731680773881397</v>
      </c>
      <c r="E38">
        <v>0.31983728412411899</v>
      </c>
      <c r="F38">
        <v>6.9765923782246206</v>
      </c>
      <c r="G38">
        <v>0.3004379597106559</v>
      </c>
      <c r="H38" s="6">
        <f t="shared" si="6"/>
        <v>-3.4243008364809313E-3</v>
      </c>
      <c r="I38" s="6">
        <f t="shared" si="6"/>
        <v>1.9399324413463093E-2</v>
      </c>
      <c r="J38" t="str">
        <f t="shared" si="7"/>
        <v>0 ± 0.02</v>
      </c>
    </row>
    <row r="39" spans="4:10" x14ac:dyDescent="0.25">
      <c r="D39">
        <v>6.9582249999999997</v>
      </c>
      <c r="E39">
        <v>0.36891137062307999</v>
      </c>
      <c r="F39">
        <v>6.9677230627531959</v>
      </c>
      <c r="G39">
        <v>0.31098070295803892</v>
      </c>
      <c r="H39" s="6">
        <f t="shared" si="6"/>
        <v>-9.4980627531962014E-3</v>
      </c>
      <c r="I39" s="6">
        <f t="shared" si="6"/>
        <v>5.7930667665041069E-2</v>
      </c>
      <c r="J39" t="str">
        <f t="shared" si="7"/>
        <v>-0.01 ± 0.06</v>
      </c>
    </row>
    <row r="40" spans="4:10" x14ac:dyDescent="0.25">
      <c r="D40">
        <v>6.5788624954656845</v>
      </c>
      <c r="E40">
        <v>0.28899430652054259</v>
      </c>
      <c r="F40">
        <v>6.5829341850395764</v>
      </c>
      <c r="G40">
        <v>0.273543223001596</v>
      </c>
      <c r="H40" s="6">
        <f t="shared" si="6"/>
        <v>-4.0716895738919234E-3</v>
      </c>
      <c r="I40" s="6">
        <f t="shared" si="6"/>
        <v>1.5451083518946584E-2</v>
      </c>
      <c r="J40" t="str">
        <f t="shared" si="7"/>
        <v>0 ± 0.02</v>
      </c>
    </row>
  </sheetData>
  <mergeCells count="48">
    <mergeCell ref="C26:D26"/>
    <mergeCell ref="E26:F26"/>
    <mergeCell ref="G26:H26"/>
    <mergeCell ref="I26:J26"/>
    <mergeCell ref="I20:J20"/>
    <mergeCell ref="I21:J21"/>
    <mergeCell ref="I22:J22"/>
    <mergeCell ref="I23:J23"/>
    <mergeCell ref="C24:D24"/>
    <mergeCell ref="E24:F24"/>
    <mergeCell ref="G24:H24"/>
    <mergeCell ref="I24:J24"/>
    <mergeCell ref="C23:D23"/>
    <mergeCell ref="E23:F23"/>
    <mergeCell ref="G23:H23"/>
    <mergeCell ref="C21:D21"/>
    <mergeCell ref="I15:J15"/>
    <mergeCell ref="I16:J16"/>
    <mergeCell ref="I17:J17"/>
    <mergeCell ref="I18:J18"/>
    <mergeCell ref="I19:J19"/>
    <mergeCell ref="E21:F21"/>
    <mergeCell ref="G21:H21"/>
    <mergeCell ref="C22:D22"/>
    <mergeCell ref="E22:F22"/>
    <mergeCell ref="G22:H22"/>
    <mergeCell ref="C19:D19"/>
    <mergeCell ref="E19:F19"/>
    <mergeCell ref="G19:H19"/>
    <mergeCell ref="C20:D20"/>
    <mergeCell ref="E20:F20"/>
    <mergeCell ref="G20:H20"/>
    <mergeCell ref="C25:D25"/>
    <mergeCell ref="E25:F25"/>
    <mergeCell ref="G25:H25"/>
    <mergeCell ref="I25:J25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7040C-7B1D-499C-83D1-79AEA004DDDE}">
  <dimension ref="B1:AE52"/>
  <sheetViews>
    <sheetView tabSelected="1" zoomScale="80" zoomScaleNormal="80" workbookViewId="0">
      <selection activeCell="AC10" sqref="AC10"/>
    </sheetView>
  </sheetViews>
  <sheetFormatPr baseColWidth="10" defaultRowHeight="15" x14ac:dyDescent="0.25"/>
  <cols>
    <col min="2" max="2" width="6" customWidth="1"/>
    <col min="3" max="20" width="5.7109375" customWidth="1"/>
  </cols>
  <sheetData>
    <row r="1" spans="2:31" x14ac:dyDescent="0.25">
      <c r="Y1" t="s">
        <v>6</v>
      </c>
    </row>
    <row r="2" spans="2:31" x14ac:dyDescent="0.25">
      <c r="C2" s="33" t="s">
        <v>18</v>
      </c>
      <c r="D2" s="33"/>
      <c r="E2" s="33"/>
      <c r="F2" s="33" t="s">
        <v>19</v>
      </c>
      <c r="G2" s="33"/>
      <c r="H2" s="33"/>
      <c r="I2" s="33" t="s">
        <v>20</v>
      </c>
      <c r="J2" s="33"/>
      <c r="K2" s="33"/>
      <c r="L2" s="33" t="s">
        <v>21</v>
      </c>
      <c r="M2" s="33"/>
      <c r="N2" s="33"/>
      <c r="O2" s="33" t="s">
        <v>22</v>
      </c>
      <c r="P2" s="33"/>
      <c r="Q2" s="33"/>
      <c r="R2" s="33" t="s">
        <v>23</v>
      </c>
      <c r="S2" s="33"/>
      <c r="T2" s="33"/>
      <c r="W2" s="32" t="s">
        <v>29</v>
      </c>
      <c r="X2" s="32"/>
      <c r="Y2" s="5"/>
      <c r="Z2" s="5"/>
      <c r="AD2" t="s">
        <v>25</v>
      </c>
      <c r="AE2" t="s">
        <v>26</v>
      </c>
    </row>
    <row r="3" spans="2:31" ht="15.75" x14ac:dyDescent="0.25">
      <c r="B3" s="2" t="s">
        <v>0</v>
      </c>
      <c r="C3" s="10" t="s">
        <v>1</v>
      </c>
      <c r="D3" s="10" t="s">
        <v>2</v>
      </c>
      <c r="E3" s="10" t="s">
        <v>24</v>
      </c>
      <c r="F3" s="12" t="s">
        <v>1</v>
      </c>
      <c r="G3" s="12" t="s">
        <v>2</v>
      </c>
      <c r="H3" s="12" t="s">
        <v>24</v>
      </c>
      <c r="I3" s="14" t="s">
        <v>1</v>
      </c>
      <c r="J3" s="14" t="s">
        <v>2</v>
      </c>
      <c r="K3" s="14" t="s">
        <v>24</v>
      </c>
      <c r="L3" s="16" t="s">
        <v>1</v>
      </c>
      <c r="M3" s="16" t="s">
        <v>2</v>
      </c>
      <c r="N3" s="16" t="s">
        <v>24</v>
      </c>
      <c r="O3" s="18" t="s">
        <v>1</v>
      </c>
      <c r="P3" s="18" t="s">
        <v>2</v>
      </c>
      <c r="Q3" s="18" t="s">
        <v>24</v>
      </c>
      <c r="R3" s="20" t="s">
        <v>1</v>
      </c>
      <c r="S3" s="20" t="s">
        <v>2</v>
      </c>
      <c r="T3" s="20" t="s">
        <v>24</v>
      </c>
      <c r="U3" t="s">
        <v>27</v>
      </c>
      <c r="W3" t="s">
        <v>1</v>
      </c>
      <c r="X3" t="s">
        <v>28</v>
      </c>
      <c r="AB3" s="7" t="s">
        <v>18</v>
      </c>
      <c r="AC3" s="8">
        <v>34.585999999999999</v>
      </c>
      <c r="AD3" s="34">
        <f>SUM(AC3:AC8)</f>
        <v>156.881</v>
      </c>
      <c r="AE3" s="36">
        <f>SUM(AC3,AC6:AC8)</f>
        <v>100.657</v>
      </c>
    </row>
    <row r="4" spans="2:31" ht="15.75" x14ac:dyDescent="0.25">
      <c r="B4" s="2">
        <v>5</v>
      </c>
      <c r="C4" s="11">
        <v>5.9300991735537103</v>
      </c>
      <c r="D4" s="11">
        <v>0.35881115466225499</v>
      </c>
      <c r="E4" s="11">
        <f>$AC$3/$AD$3</f>
        <v>0.22046009395656579</v>
      </c>
      <c r="F4" s="13">
        <v>6.0163124999999997</v>
      </c>
      <c r="G4" s="13">
        <v>0.27186134304779302</v>
      </c>
      <c r="H4" s="13">
        <f>$AC$4/$AD$3</f>
        <v>0.15779476163461476</v>
      </c>
      <c r="I4" s="15">
        <v>6.0820242914979703</v>
      </c>
      <c r="J4" s="15">
        <v>0.23597148539610499</v>
      </c>
      <c r="K4" s="15">
        <f>$AC$5/$AD$3</f>
        <v>0.20059153116056119</v>
      </c>
      <c r="L4" s="17">
        <v>6.0959863945578201</v>
      </c>
      <c r="M4" s="17">
        <v>0.26029198639650603</v>
      </c>
      <c r="N4" s="17">
        <f>$AC$6/$AD$3</f>
        <v>7.5713438848553999E-2</v>
      </c>
      <c r="O4" s="19">
        <v>6.0742307692307698</v>
      </c>
      <c r="P4" s="19">
        <v>0.21222199100519701</v>
      </c>
      <c r="Q4" s="19">
        <f>$AC$7/$AD$3</f>
        <v>0.21488261803532613</v>
      </c>
      <c r="R4" s="21">
        <v>6.0873317865429204</v>
      </c>
      <c r="S4" s="21">
        <v>0.24091584514525299</v>
      </c>
      <c r="T4" s="21">
        <f>$AC$8/$AD$3</f>
        <v>0.1305575563643781</v>
      </c>
      <c r="U4" s="6">
        <f>E4+H4+K4+N4+Q4+T4</f>
        <v>1</v>
      </c>
      <c r="W4" s="6">
        <f>SUM(C4*$E$4,F4*$H$4,I4*$K$4,L4*$N$4,O4*$Q$4,R4*$T$4)</f>
        <v>6.038237249196821</v>
      </c>
      <c r="X4" s="6">
        <f>SUM(D4*$E$4,G4*$H$4,J4*$K$4,M4*$N$4,P4*$Q$4,S4*$T$4)</f>
        <v>0.26609952071752391</v>
      </c>
      <c r="Y4" s="6" t="str">
        <f>_xlfn.CONCAT(ROUND(W4,2)," ",$Y$1," ",ROUND(X4,2))</f>
        <v>6.04 ± 0.27</v>
      </c>
      <c r="Z4" s="6"/>
      <c r="AB4" s="7" t="s">
        <v>19</v>
      </c>
      <c r="AC4" s="9">
        <v>24.754999999999999</v>
      </c>
      <c r="AD4" s="35"/>
      <c r="AE4" s="37"/>
    </row>
    <row r="5" spans="2:31" ht="15.75" x14ac:dyDescent="0.25">
      <c r="B5" s="2">
        <v>10</v>
      </c>
      <c r="C5" s="11">
        <v>6.1680232558139503</v>
      </c>
      <c r="D5" s="11">
        <v>0.34983609753744699</v>
      </c>
      <c r="E5" s="11">
        <f t="shared" ref="E5:E10" si="0">$AC$3/$AD$3</f>
        <v>0.22046009395656579</v>
      </c>
      <c r="F5" s="13">
        <v>6.1784218749999997</v>
      </c>
      <c r="G5" s="13">
        <v>0.245139329303733</v>
      </c>
      <c r="H5" s="13">
        <f t="shared" ref="H5:H11" si="1">$AC$4/$AD$3</f>
        <v>0.15779476163461476</v>
      </c>
      <c r="I5" s="15">
        <v>6.2326315789473599</v>
      </c>
      <c r="J5" s="15">
        <v>0.194159555757214</v>
      </c>
      <c r="K5" s="15">
        <f t="shared" ref="K5:K11" si="2">$AC$5/$AD$3</f>
        <v>0.20059153116056119</v>
      </c>
      <c r="L5" s="17">
        <v>6.2722448979591796</v>
      </c>
      <c r="M5" s="17">
        <v>0.225013365947273</v>
      </c>
      <c r="N5" s="17">
        <f t="shared" ref="N5:N11" si="3">$AC$6/$AD$3</f>
        <v>7.5713438848553999E-2</v>
      </c>
      <c r="O5" s="19">
        <v>6.2297570850202399</v>
      </c>
      <c r="P5" s="19">
        <v>0.20231839885334099</v>
      </c>
      <c r="Q5" s="19">
        <f t="shared" ref="Q5:Q11" si="4">$AC$7/$AD$3</f>
        <v>0.21488261803532613</v>
      </c>
      <c r="R5" s="21">
        <v>6.2576334106728497</v>
      </c>
      <c r="S5" s="21">
        <v>0.198873778476191</v>
      </c>
      <c r="T5" s="21">
        <f t="shared" ref="T5:T11" si="5">$AC$8/$AD$3</f>
        <v>0.1305575563643781</v>
      </c>
      <c r="U5" s="6">
        <f t="shared" ref="U5:U12" si="6">E5+H5+K5+N5+Q5+T5</f>
        <v>1</v>
      </c>
      <c r="W5" s="6">
        <f>SUM(C5*$E$5,F5*$H$5,I5*$K$5,L5*$N$5,O5*$Q$5,R5*$T$5)</f>
        <v>6.2154797745270525</v>
      </c>
      <c r="X5" s="6">
        <f>SUM(D5*$E$5,G5*$H$5,J5*$K$5,M5*$N$5,P5*$Q$5,S5*$T$5)</f>
        <v>0.24122908103392923</v>
      </c>
      <c r="Y5" s="6" t="str">
        <f t="shared" ref="Y5:Y11" si="7">_xlfn.CONCAT(ROUND(W5,2)," ",$Y$1," ",ROUND(X5,2))</f>
        <v>6.22 ± 0.24</v>
      </c>
      <c r="Z5" s="6"/>
      <c r="AB5" s="7" t="s">
        <v>20</v>
      </c>
      <c r="AC5" s="8">
        <v>31.469000000000001</v>
      </c>
      <c r="AD5" s="35"/>
      <c r="AE5" s="37"/>
    </row>
    <row r="6" spans="2:31" ht="15.75" x14ac:dyDescent="0.25">
      <c r="B6" s="2">
        <v>15</v>
      </c>
      <c r="C6" s="11">
        <v>6.33438775510204</v>
      </c>
      <c r="D6" s="11">
        <v>0.32869686940843501</v>
      </c>
      <c r="E6" s="11">
        <f t="shared" si="0"/>
        <v>0.22046009395656579</v>
      </c>
      <c r="F6" s="13">
        <v>6.3461032863849702</v>
      </c>
      <c r="G6" s="13">
        <v>0.24789630443257499</v>
      </c>
      <c r="H6" s="13">
        <f t="shared" si="1"/>
        <v>0.15779476163461476</v>
      </c>
      <c r="I6" s="15">
        <v>6.3938211382113801</v>
      </c>
      <c r="J6" s="15">
        <v>0.21337977260756</v>
      </c>
      <c r="K6" s="15">
        <f t="shared" si="2"/>
        <v>0.20059153116056119</v>
      </c>
      <c r="L6" s="17">
        <v>6.3804109589040996</v>
      </c>
      <c r="M6" s="17">
        <v>0.246751154977321</v>
      </c>
      <c r="N6" s="17">
        <f t="shared" si="3"/>
        <v>7.5713438848553999E-2</v>
      </c>
      <c r="O6" s="19">
        <v>6.34150101419878</v>
      </c>
      <c r="P6" s="19">
        <v>0.19914161253945101</v>
      </c>
      <c r="Q6" s="19">
        <f t="shared" si="4"/>
        <v>0.21488261803532613</v>
      </c>
      <c r="R6" s="21">
        <v>6.4000696055684401</v>
      </c>
      <c r="S6" s="21">
        <v>0.225917556322727</v>
      </c>
      <c r="T6" s="21">
        <f t="shared" si="5"/>
        <v>0.1305575563643781</v>
      </c>
      <c r="U6" s="6">
        <f t="shared" si="6"/>
        <v>1</v>
      </c>
      <c r="W6" s="6">
        <f>SUM(C6*$E$6,F6*$H$6,I6*$K$6,L6*$N$6,O6*$Q$6,R6*$T$6)</f>
        <v>6.3617465905467441</v>
      </c>
      <c r="X6" s="6">
        <f>SUM(D6*$E$6,G6*$H$6,J6*$K$6,M6*$N$6,P6*$Q$6,S6*$T$6)</f>
        <v>0.24535314992584176</v>
      </c>
      <c r="Y6" s="6" t="str">
        <f t="shared" si="7"/>
        <v>6.36 ± 0.25</v>
      </c>
      <c r="Z6" s="6"/>
      <c r="AB6" s="7" t="s">
        <v>21</v>
      </c>
      <c r="AC6" s="8">
        <v>11.878</v>
      </c>
      <c r="AD6" s="35"/>
      <c r="AE6" s="37"/>
    </row>
    <row r="7" spans="2:31" ht="15.75" x14ac:dyDescent="0.25">
      <c r="B7" s="2">
        <v>20</v>
      </c>
      <c r="C7" s="11">
        <v>6.4821824686940896</v>
      </c>
      <c r="D7" s="11">
        <v>0.348161379181887</v>
      </c>
      <c r="E7" s="11">
        <f t="shared" si="0"/>
        <v>0.22046009395656579</v>
      </c>
      <c r="F7" s="13">
        <v>6.5167249602543702</v>
      </c>
      <c r="G7" s="13">
        <v>0.23919065114753399</v>
      </c>
      <c r="H7" s="13">
        <f t="shared" si="1"/>
        <v>0.15779476163461476</v>
      </c>
      <c r="I7" s="15">
        <v>6.5508620689655102</v>
      </c>
      <c r="J7" s="15">
        <v>0.24147559655925899</v>
      </c>
      <c r="K7" s="15">
        <f t="shared" si="2"/>
        <v>0.20059153116056119</v>
      </c>
      <c r="L7" s="17">
        <v>6.5307534246575303</v>
      </c>
      <c r="M7" s="17">
        <v>0.27989500383751598</v>
      </c>
      <c r="N7" s="17">
        <f t="shared" si="3"/>
        <v>7.5713438848553999E-2</v>
      </c>
      <c r="O7" s="19">
        <v>6.4765848670756601</v>
      </c>
      <c r="P7" s="19">
        <v>0.22872634244899401</v>
      </c>
      <c r="Q7" s="19">
        <f t="shared" si="4"/>
        <v>0.21488261803532613</v>
      </c>
      <c r="R7" s="21">
        <v>6.52</v>
      </c>
      <c r="S7" s="21">
        <v>0.22734872302360701</v>
      </c>
      <c r="T7" s="21">
        <f t="shared" si="5"/>
        <v>0.1305575563643781</v>
      </c>
      <c r="U7" s="6">
        <f t="shared" si="6"/>
        <v>1</v>
      </c>
      <c r="W7" s="6">
        <f>SUM(C7*$E$7,F7*$H$7,I7*$K$7,L7*$N$7,O7*$Q$7,R7*$T$7)</f>
        <v>6.5088216503827496</v>
      </c>
      <c r="X7" s="6">
        <f>SUM(D7*$E$7,G7*$H$7,J7*$K$7,M7*$N$7,P7*$Q$7,S7*$T$7)</f>
        <v>0.26295990405794734</v>
      </c>
      <c r="Y7" s="6" t="str">
        <f t="shared" si="7"/>
        <v>6.51 ± 0.26</v>
      </c>
      <c r="Z7" s="6"/>
      <c r="AB7" s="7" t="s">
        <v>22</v>
      </c>
      <c r="AC7" s="8">
        <v>33.710999999999999</v>
      </c>
      <c r="AD7" s="35"/>
      <c r="AE7" s="37"/>
    </row>
    <row r="8" spans="2:31" ht="15.75" x14ac:dyDescent="0.25">
      <c r="B8" s="2">
        <v>25</v>
      </c>
      <c r="C8" s="11">
        <v>6.5884738955823297</v>
      </c>
      <c r="D8" s="11">
        <v>0.36666860211421198</v>
      </c>
      <c r="E8" s="11">
        <f t="shared" si="0"/>
        <v>0.22046009395656579</v>
      </c>
      <c r="F8" s="13">
        <v>6.6837197231833896</v>
      </c>
      <c r="G8" s="13">
        <v>0.253077605461412</v>
      </c>
      <c r="H8" s="13">
        <f t="shared" si="1"/>
        <v>0.15779476163461476</v>
      </c>
      <c r="I8" s="15">
        <v>6.6844907407407401</v>
      </c>
      <c r="J8" s="15">
        <v>0.24211399195307001</v>
      </c>
      <c r="K8" s="15">
        <f t="shared" si="2"/>
        <v>0.20059153116056119</v>
      </c>
      <c r="L8" s="17">
        <v>6.6566906474820096</v>
      </c>
      <c r="M8" s="17">
        <v>0.24483260612190499</v>
      </c>
      <c r="N8" s="17">
        <f t="shared" si="3"/>
        <v>7.5713438848553999E-2</v>
      </c>
      <c r="O8" s="19">
        <v>6.6093788819875696</v>
      </c>
      <c r="P8" s="19">
        <v>0.25006754228227501</v>
      </c>
      <c r="Q8" s="19">
        <f t="shared" si="4"/>
        <v>0.21488261803532613</v>
      </c>
      <c r="R8" s="21">
        <v>6.6601864801864803</v>
      </c>
      <c r="S8" s="21">
        <v>0.23717640244725099</v>
      </c>
      <c r="T8" s="21">
        <f t="shared" si="5"/>
        <v>0.1305575563643781</v>
      </c>
      <c r="U8" s="6">
        <f t="shared" si="6"/>
        <v>1</v>
      </c>
      <c r="W8" s="6">
        <f>SUM(C8*$E$8,F8*$H$8,I8*$K$8,L8*$N$8,O8*$Q$8,R8*$T$8)</f>
        <v>6.641783017121508</v>
      </c>
      <c r="X8" s="6">
        <f>SUM(D8*$E$8,G8*$H$8,J8*$K$8,M8*$N$8,P8*$Q$8,S8*$T$8)</f>
        <v>0.27257358951695176</v>
      </c>
      <c r="Y8" s="6" t="str">
        <f t="shared" si="7"/>
        <v>6.64 ± 0.27</v>
      </c>
      <c r="Z8" s="6"/>
      <c r="AB8" s="7" t="s">
        <v>23</v>
      </c>
      <c r="AC8" s="8">
        <v>20.481999999999999</v>
      </c>
      <c r="AD8" s="35"/>
      <c r="AE8" s="37"/>
    </row>
    <row r="9" spans="2:31" x14ac:dyDescent="0.25">
      <c r="B9" s="2">
        <v>30</v>
      </c>
      <c r="C9" s="11">
        <v>6.6894962216624601</v>
      </c>
      <c r="D9" s="11">
        <v>0.40400669385036198</v>
      </c>
      <c r="E9" s="11">
        <f t="shared" si="0"/>
        <v>0.22046009395656579</v>
      </c>
      <c r="F9" s="13">
        <v>6.8457274826789796</v>
      </c>
      <c r="G9" s="13">
        <v>0.28720439504538497</v>
      </c>
      <c r="H9" s="13">
        <f t="shared" si="1"/>
        <v>0.15779476163461476</v>
      </c>
      <c r="I9" s="15">
        <v>6.8395348837209298</v>
      </c>
      <c r="J9" s="15">
        <v>0.243754103014932</v>
      </c>
      <c r="K9" s="15">
        <f t="shared" si="2"/>
        <v>0.20059153116056119</v>
      </c>
      <c r="L9" s="17">
        <v>6.8000781249999998</v>
      </c>
      <c r="M9" s="17">
        <v>0.208144691612552</v>
      </c>
      <c r="N9" s="17">
        <f t="shared" si="3"/>
        <v>7.5713438848553999E-2</v>
      </c>
      <c r="O9" s="19">
        <v>6.7433928571428501</v>
      </c>
      <c r="P9" s="19">
        <v>0.26145046502782299</v>
      </c>
      <c r="Q9" s="19">
        <f t="shared" si="4"/>
        <v>0.21488261803532613</v>
      </c>
      <c r="R9" s="21">
        <v>6.8069620253164498</v>
      </c>
      <c r="S9" s="21">
        <v>0.246493147928385</v>
      </c>
      <c r="T9" s="21">
        <f t="shared" si="5"/>
        <v>0.1305575563643781</v>
      </c>
      <c r="U9" s="6">
        <f t="shared" si="6"/>
        <v>1</v>
      </c>
      <c r="W9" s="6">
        <f>SUM(C9*$E$9,F9*$H$9,I9*$K$9,L9*$N$9,O9*$Q$9,R9*$T$9)</f>
        <v>6.7795352158028965</v>
      </c>
      <c r="X9" s="6">
        <f>SUM(D9*$E$9,G9*$H$9,J9*$K$9,M9*$N$9,P9*$Q$9,S9*$T$9)</f>
        <v>0.28740376533825024</v>
      </c>
      <c r="Y9" s="6" t="str">
        <f t="shared" si="7"/>
        <v>6.78 ± 0.29</v>
      </c>
      <c r="Z9" s="6"/>
    </row>
    <row r="10" spans="2:31" x14ac:dyDescent="0.25">
      <c r="B10" s="2">
        <v>35</v>
      </c>
      <c r="C10" s="11">
        <v>6.7872000000000003</v>
      </c>
      <c r="D10" s="11">
        <v>0.386229060626886</v>
      </c>
      <c r="E10" s="11">
        <f t="shared" si="0"/>
        <v>0.22046009395656579</v>
      </c>
      <c r="F10" s="13">
        <v>6.93211538461538</v>
      </c>
      <c r="G10" s="13">
        <v>0.31149970081762102</v>
      </c>
      <c r="H10" s="13">
        <f t="shared" si="1"/>
        <v>0.15779476163461476</v>
      </c>
      <c r="I10" s="15">
        <v>6.98494845360824</v>
      </c>
      <c r="J10" s="15">
        <v>0.25776647191595797</v>
      </c>
      <c r="K10" s="15">
        <f t="shared" si="2"/>
        <v>0.20059153116056119</v>
      </c>
      <c r="L10" s="17">
        <v>6.9109900990098998</v>
      </c>
      <c r="M10" s="17">
        <v>0.227315391099422</v>
      </c>
      <c r="N10" s="17">
        <f t="shared" si="3"/>
        <v>7.5713438848553999E-2</v>
      </c>
      <c r="O10" s="19">
        <v>6.8739999999999997</v>
      </c>
      <c r="P10" s="19">
        <v>0.26210644683731799</v>
      </c>
      <c r="Q10" s="19">
        <f t="shared" si="4"/>
        <v>0.21488261803532613</v>
      </c>
      <c r="R10" s="21">
        <v>6.9587155963302703</v>
      </c>
      <c r="S10" s="21">
        <v>0.246936338355009</v>
      </c>
      <c r="T10" s="21">
        <f t="shared" si="5"/>
        <v>0.1305575563643781</v>
      </c>
      <c r="U10" s="6">
        <f t="shared" si="6"/>
        <v>1</v>
      </c>
      <c r="W10" s="6">
        <f>SUM(C10*$E$10,F10*$H$10,I10*$K$10,L10*$N$10,O10*$Q$10,R10*$T$10)</f>
        <v>6.9001505961386504</v>
      </c>
      <c r="X10" s="6">
        <f>SUM(D10*$E$10,G10*$H$10,J10*$K$10,M10*$N$10,P10*$Q$10,S10*$T$10)</f>
        <v>0.29177924169468594</v>
      </c>
      <c r="Y10" s="6" t="str">
        <f t="shared" si="7"/>
        <v>6.9 ± 0.29</v>
      </c>
      <c r="Z10" s="6"/>
    </row>
    <row r="11" spans="2:31" x14ac:dyDescent="0.25">
      <c r="B11" s="2">
        <v>40</v>
      </c>
      <c r="C11" s="11">
        <v>6.7993370165745803</v>
      </c>
      <c r="D11" s="11">
        <v>0.40433780829327398</v>
      </c>
      <c r="E11" s="11">
        <f>$AC$3/$AD$3</f>
        <v>0.22046009395656579</v>
      </c>
      <c r="F11" s="13">
        <v>6.95232558139534</v>
      </c>
      <c r="G11" s="13">
        <v>0.33805304759608801</v>
      </c>
      <c r="H11" s="13">
        <f t="shared" si="1"/>
        <v>0.15779476163461476</v>
      </c>
      <c r="I11" s="15">
        <v>7.0694117647058796</v>
      </c>
      <c r="J11" s="15">
        <v>0.26247623059297698</v>
      </c>
      <c r="K11" s="15">
        <f t="shared" si="2"/>
        <v>0.20059153116056119</v>
      </c>
      <c r="L11" s="17">
        <v>7.0041379310344798</v>
      </c>
      <c r="M11" s="17">
        <v>0.28004946904602501</v>
      </c>
      <c r="N11" s="17">
        <f t="shared" si="3"/>
        <v>7.5713438848553999E-2</v>
      </c>
      <c r="O11" s="19">
        <v>7.0377092511013197</v>
      </c>
      <c r="P11" s="19">
        <v>0.23792984575357501</v>
      </c>
      <c r="Q11" s="19">
        <f t="shared" si="4"/>
        <v>0.21488261803532613</v>
      </c>
      <c r="R11" s="21">
        <v>7.0460606060605997</v>
      </c>
      <c r="S11" s="21">
        <v>0.252559896613477</v>
      </c>
      <c r="T11" s="21">
        <f t="shared" si="5"/>
        <v>0.1305575563643781</v>
      </c>
      <c r="U11" s="6">
        <f t="shared" si="6"/>
        <v>1</v>
      </c>
      <c r="W11" s="6">
        <f>SUM(C11*$E$11,F11*$H$11,I11*$K$11,L11*$N$11,O11*$Q$11,R11*$T$11)</f>
        <v>6.9765923782246206</v>
      </c>
      <c r="X11" s="6">
        <f>SUM(D11*$E$11,G11*$H$11,J11*$K$11,M11*$N$11,P11*$Q$11,S11*$T$11)</f>
        <v>0.3004379597106559</v>
      </c>
      <c r="Y11" s="6" t="str">
        <f t="shared" si="7"/>
        <v>6.98 ± 0.3</v>
      </c>
      <c r="Z11" s="6"/>
    </row>
    <row r="12" spans="2:31" x14ac:dyDescent="0.25">
      <c r="B12" s="2">
        <v>45</v>
      </c>
      <c r="C12" s="11">
        <v>6.7543999999999897</v>
      </c>
      <c r="D12" s="11">
        <v>0.43113506004499302</v>
      </c>
      <c r="E12" s="11">
        <f>$AC$3/$AE$3</f>
        <v>0.34360253136890628</v>
      </c>
      <c r="F12" s="13"/>
      <c r="G12" s="13"/>
      <c r="H12" s="13"/>
      <c r="I12" s="15"/>
      <c r="J12" s="15"/>
      <c r="K12" s="15"/>
      <c r="L12" s="17">
        <v>7.02</v>
      </c>
      <c r="M12" s="17">
        <v>0.302476953985436</v>
      </c>
      <c r="N12" s="17">
        <f>$AC$6/$AE$3</f>
        <v>0.11800470906146618</v>
      </c>
      <c r="O12" s="19">
        <v>7.1344230769230697</v>
      </c>
      <c r="P12" s="19">
        <v>0.22910707491290599</v>
      </c>
      <c r="Q12" s="19">
        <f>$AC$7/$AE$3</f>
        <v>0.33490964364127679</v>
      </c>
      <c r="R12" s="21">
        <v>7.0232558139534804</v>
      </c>
      <c r="S12" s="21">
        <v>0.24777353623196999</v>
      </c>
      <c r="T12" s="21">
        <f>$AC$8/$AE$3</f>
        <v>0.20348311592835075</v>
      </c>
      <c r="U12" s="6">
        <f t="shared" si="6"/>
        <v>1</v>
      </c>
      <c r="W12" s="6">
        <f>SUM(C12*$E$12,L12*$N$12,O12*$Q$12,R12*$T$12)</f>
        <v>6.9677230627531959</v>
      </c>
      <c r="X12" s="6">
        <f>SUM(D12*$E$12,M12*$N$12,P12*$Q$12,S12*$T$12)</f>
        <v>0.31098070295803892</v>
      </c>
      <c r="Y12" s="6" t="str">
        <f>_xlfn.CONCAT(ROUND(W12,2)," ",$Y$1," ",ROUND(X12,2))</f>
        <v>6.97 ± 0.31</v>
      </c>
      <c r="Z12" s="6"/>
    </row>
    <row r="13" spans="2:31" x14ac:dyDescent="0.25">
      <c r="U13" s="6"/>
      <c r="W13" s="6">
        <f>$B$12/($B$4/W4+$B$4/W5+$B$4/W6+$B$4/W7+$B$4/W8+$B$4/W9+$B$4/W10+$B$4/W11+$B$4/W12)</f>
        <v>6.5829341850395764</v>
      </c>
      <c r="X13" s="6">
        <f>$B$12/($B$4/X4+$B$4/X5+$B$4/X6+$B$4/X7+$B$4/X8+$B$4/X9+$B$4/X10+$B$4/X11+$B$4/X12)</f>
        <v>0.273543223001596</v>
      </c>
      <c r="Y13" s="6" t="str">
        <f>_xlfn.CONCAT(ROUND(W13,2)," ",$Y$1," ",ROUND(X13,2))</f>
        <v>6.58 ± 0.27</v>
      </c>
      <c r="Z13" s="6"/>
    </row>
    <row r="15" spans="2:31" x14ac:dyDescent="0.25">
      <c r="C15" s="33" t="s">
        <v>18</v>
      </c>
      <c r="D15" s="33"/>
      <c r="E15" s="33"/>
      <c r="F15" s="33" t="s">
        <v>19</v>
      </c>
      <c r="G15" s="33"/>
      <c r="H15" s="33"/>
      <c r="I15" s="33" t="s">
        <v>20</v>
      </c>
      <c r="J15" s="33"/>
      <c r="K15" s="33"/>
      <c r="L15" s="33" t="s">
        <v>21</v>
      </c>
      <c r="M15" s="33"/>
      <c r="N15" s="33"/>
      <c r="O15" s="33" t="s">
        <v>22</v>
      </c>
      <c r="P15" s="33"/>
      <c r="Q15" s="33"/>
      <c r="R15" s="33" t="s">
        <v>23</v>
      </c>
      <c r="S15" s="33"/>
      <c r="T15" s="33"/>
      <c r="W15" s="32" t="s">
        <v>29</v>
      </c>
      <c r="X15" s="32"/>
      <c r="Y15" s="5"/>
      <c r="Z15" s="5"/>
    </row>
    <row r="16" spans="2:31" x14ac:dyDescent="0.25">
      <c r="B16" s="2" t="s">
        <v>0</v>
      </c>
      <c r="C16" s="10" t="s">
        <v>3</v>
      </c>
      <c r="D16" s="10" t="s">
        <v>4</v>
      </c>
      <c r="E16" s="10" t="s">
        <v>24</v>
      </c>
      <c r="F16" s="12" t="s">
        <v>3</v>
      </c>
      <c r="G16" s="12" t="s">
        <v>4</v>
      </c>
      <c r="H16" s="12" t="s">
        <v>24</v>
      </c>
      <c r="I16" s="14" t="s">
        <v>3</v>
      </c>
      <c r="J16" s="14" t="s">
        <v>4</v>
      </c>
      <c r="K16" s="14" t="s">
        <v>24</v>
      </c>
      <c r="L16" s="16" t="s">
        <v>3</v>
      </c>
      <c r="M16" s="16" t="s">
        <v>4</v>
      </c>
      <c r="N16" s="16" t="s">
        <v>24</v>
      </c>
      <c r="O16" s="18" t="s">
        <v>3</v>
      </c>
      <c r="P16" s="18" t="s">
        <v>4</v>
      </c>
      <c r="Q16" s="18" t="s">
        <v>24</v>
      </c>
      <c r="R16" s="20" t="s">
        <v>3</v>
      </c>
      <c r="S16" s="20" t="s">
        <v>4</v>
      </c>
      <c r="T16" s="20" t="s">
        <v>24</v>
      </c>
      <c r="U16" t="s">
        <v>27</v>
      </c>
      <c r="W16" t="s">
        <v>3</v>
      </c>
      <c r="X16" t="s">
        <v>28</v>
      </c>
    </row>
    <row r="17" spans="2:26" x14ac:dyDescent="0.25">
      <c r="B17" s="2">
        <v>5</v>
      </c>
      <c r="C17" s="11">
        <v>3.3868</v>
      </c>
      <c r="D17" s="11">
        <v>0.19768702537091301</v>
      </c>
      <c r="E17" s="11">
        <f t="shared" ref="E17:E25" si="8">E4</f>
        <v>0.22046009395656579</v>
      </c>
      <c r="F17" s="13">
        <v>3.4352226720647701</v>
      </c>
      <c r="G17" s="13">
        <v>0.220701520029807</v>
      </c>
      <c r="H17" s="13">
        <f t="shared" ref="H17:H24" si="9">H4</f>
        <v>0.15779476163461476</v>
      </c>
      <c r="I17" s="15">
        <v>3.4391358024691301</v>
      </c>
      <c r="J17" s="15">
        <v>0.18598551338026001</v>
      </c>
      <c r="K17" s="15">
        <f t="shared" ref="K17:K24" si="10">K4</f>
        <v>0.20059153116056119</v>
      </c>
      <c r="L17" s="17">
        <v>3.4942948717948701</v>
      </c>
      <c r="M17" s="17">
        <v>0.206730073542856</v>
      </c>
      <c r="N17" s="17">
        <f t="shared" ref="N17:N25" si="11">N4</f>
        <v>7.5713438848553999E-2</v>
      </c>
      <c r="O17" s="19">
        <v>3.5148310810810801</v>
      </c>
      <c r="P17" s="19">
        <v>0.142071921665958</v>
      </c>
      <c r="Q17" s="19">
        <f t="shared" ref="Q17:Q25" si="12">Q4</f>
        <v>0.21488261803532613</v>
      </c>
      <c r="R17" s="21">
        <v>3.5074581939799301</v>
      </c>
      <c r="S17" s="21">
        <v>0.163437859356349</v>
      </c>
      <c r="T17" s="21">
        <f t="shared" ref="T17:T25" si="13">T4</f>
        <v>0.1305575563643781</v>
      </c>
      <c r="U17" s="6">
        <f>E17+H17+K17+N17+Q17+T17</f>
        <v>1</v>
      </c>
      <c r="W17" s="6">
        <f>SUM(C17*$E$4,F17*$H$4,I17*$K$4,L17*$N$4,O17*$Q$4,R17*$T$4)</f>
        <v>3.4563422620040996</v>
      </c>
      <c r="X17" s="6">
        <f>SUM(D17*$E$4,G17*$H$4,J17*$K$4,M17*$N$4,P17*$Q$4,S17*$T$4)</f>
        <v>0.18323384162862019</v>
      </c>
      <c r="Y17" s="6" t="str">
        <f>_xlfn.CONCAT(ROUND(W17,2)," ",$Y$1," ",ROUND(X17,2))</f>
        <v>3.46 ± 0.18</v>
      </c>
      <c r="Z17" s="6"/>
    </row>
    <row r="18" spans="2:26" x14ac:dyDescent="0.25">
      <c r="B18" s="2">
        <v>10</v>
      </c>
      <c r="C18" s="11">
        <v>3.4903212851405598</v>
      </c>
      <c r="D18" s="11">
        <v>0.202498195710031</v>
      </c>
      <c r="E18" s="11">
        <f t="shared" si="8"/>
        <v>0.22046009395656579</v>
      </c>
      <c r="F18" s="13">
        <v>3.5474390243902398</v>
      </c>
      <c r="G18" s="13">
        <v>0.17338671690486601</v>
      </c>
      <c r="H18" s="13">
        <f t="shared" si="9"/>
        <v>0.15779476163461476</v>
      </c>
      <c r="I18" s="15">
        <v>3.5319135802469099</v>
      </c>
      <c r="J18" s="15">
        <v>0.143864364922621</v>
      </c>
      <c r="K18" s="15">
        <f t="shared" si="10"/>
        <v>0.20059153116056119</v>
      </c>
      <c r="L18" s="17">
        <v>3.5860256410256399</v>
      </c>
      <c r="M18" s="17">
        <v>0.16492297925433999</v>
      </c>
      <c r="N18" s="17">
        <f t="shared" si="11"/>
        <v>7.5713438848553999E-2</v>
      </c>
      <c r="O18" s="19">
        <v>3.5795608108108099</v>
      </c>
      <c r="P18" s="19">
        <v>0.13212201191237899</v>
      </c>
      <c r="Q18" s="19">
        <f t="shared" si="12"/>
        <v>0.21488261803532613</v>
      </c>
      <c r="R18" s="21">
        <v>3.58003344481605</v>
      </c>
      <c r="S18" s="21">
        <v>0.121334547677236</v>
      </c>
      <c r="T18" s="21">
        <f t="shared" si="13"/>
        <v>0.1305575563643781</v>
      </c>
      <c r="U18" s="6">
        <f t="shared" ref="U18:U25" si="14">E18+H18+K18+N18+Q18+T18</f>
        <v>1</v>
      </c>
      <c r="W18" s="6">
        <f>SUM(C18*$E$5,F18*$H$5,I18*$K$5,L18*$N$5,O18*$Q$5,R18*$T$5)</f>
        <v>3.5458119564989383</v>
      </c>
      <c r="X18" s="6">
        <f>SUM(D18*$E$5,G18*$H$5,J18*$K$5,M18*$N$5,P18*$Q$5,S18*$T$5)</f>
        <v>0.15757901192778895</v>
      </c>
      <c r="Y18" s="6" t="str">
        <f t="shared" ref="Y18:Y26" si="15">_xlfn.CONCAT(ROUND(W18,2)," ",$Y$1," ",ROUND(X18,2))</f>
        <v>3.55 ± 0.16</v>
      </c>
      <c r="Z18" s="6"/>
    </row>
    <row r="19" spans="2:26" x14ac:dyDescent="0.25">
      <c r="B19" s="2">
        <v>15</v>
      </c>
      <c r="C19" s="11">
        <v>3.5721544715447102</v>
      </c>
      <c r="D19" s="11">
        <v>0.19850209527760301</v>
      </c>
      <c r="E19" s="11">
        <f t="shared" si="8"/>
        <v>0.22046009395656579</v>
      </c>
      <c r="F19" s="13">
        <v>3.6241463414634101</v>
      </c>
      <c r="G19" s="13">
        <v>0.15476143103304299</v>
      </c>
      <c r="H19" s="13">
        <f t="shared" si="9"/>
        <v>0.15779476163461476</v>
      </c>
      <c r="I19" s="15">
        <v>3.6775155279503098</v>
      </c>
      <c r="J19" s="15">
        <v>0.120382573674917</v>
      </c>
      <c r="K19" s="15">
        <f t="shared" si="10"/>
        <v>0.20059153116056119</v>
      </c>
      <c r="L19" s="17">
        <v>3.6699358974358902</v>
      </c>
      <c r="M19" s="17">
        <v>0.161691764354564</v>
      </c>
      <c r="N19" s="17">
        <f t="shared" si="11"/>
        <v>7.5713438848553999E-2</v>
      </c>
      <c r="O19" s="19">
        <v>3.6669830508474499</v>
      </c>
      <c r="P19" s="19">
        <v>0.116465095014746</v>
      </c>
      <c r="Q19" s="19">
        <f t="shared" si="12"/>
        <v>0.21488261803532613</v>
      </c>
      <c r="R19" s="21">
        <v>3.6777926421404601</v>
      </c>
      <c r="S19" s="21">
        <v>0.13021647969691799</v>
      </c>
      <c r="T19" s="21">
        <f t="shared" si="13"/>
        <v>0.1305575563643781</v>
      </c>
      <c r="U19" s="6">
        <f t="shared" si="14"/>
        <v>1</v>
      </c>
      <c r="W19" s="6">
        <f>SUM(C19*$E$6,F19*$H$6,I19*$K$6,L19*$N$6,O19*$Q$6,R19*$T$6)</f>
        <v>3.643065294701227</v>
      </c>
      <c r="X19" s="6">
        <f>SUM(D19*$E$6,G19*$H$6,J19*$K$6,M19*$N$6,P19*$Q$6,S19*$T$6)</f>
        <v>0.14659936790094408</v>
      </c>
      <c r="Y19" s="6" t="str">
        <f t="shared" si="15"/>
        <v>3.64 ± 0.15</v>
      </c>
      <c r="Z19" s="6"/>
    </row>
    <row r="20" spans="2:26" x14ac:dyDescent="0.25">
      <c r="B20" s="2">
        <v>20</v>
      </c>
      <c r="C20" s="11">
        <v>3.6147826086956498</v>
      </c>
      <c r="D20" s="11">
        <v>0.22018114213010201</v>
      </c>
      <c r="E20" s="11">
        <f t="shared" si="8"/>
        <v>0.22046009395656579</v>
      </c>
      <c r="F20" s="13">
        <v>3.7008264462809901</v>
      </c>
      <c r="G20" s="13">
        <v>0.16273279206921901</v>
      </c>
      <c r="H20" s="13">
        <f t="shared" si="9"/>
        <v>0.15779476163461476</v>
      </c>
      <c r="I20" s="15">
        <v>3.7661146496815201</v>
      </c>
      <c r="J20" s="15">
        <v>0.13335766610970501</v>
      </c>
      <c r="K20" s="15">
        <f t="shared" si="10"/>
        <v>0.20059153116056119</v>
      </c>
      <c r="L20" s="17">
        <v>3.7507051282051198</v>
      </c>
      <c r="M20" s="17">
        <v>0.16024065307149199</v>
      </c>
      <c r="N20" s="17">
        <f t="shared" si="11"/>
        <v>7.5713438848553999E-2</v>
      </c>
      <c r="O20" s="19">
        <v>3.7474914089347</v>
      </c>
      <c r="P20" s="19">
        <v>0.13372111215827701</v>
      </c>
      <c r="Q20" s="19">
        <f t="shared" si="12"/>
        <v>0.21488261803532613</v>
      </c>
      <c r="R20" s="21">
        <v>3.7642140468227399</v>
      </c>
      <c r="S20" s="21">
        <v>0.132393584464539</v>
      </c>
      <c r="T20" s="21">
        <f t="shared" si="13"/>
        <v>0.1305575563643781</v>
      </c>
      <c r="U20" s="6">
        <f t="shared" si="14"/>
        <v>1</v>
      </c>
      <c r="W20" s="6">
        <f>SUM(C20*$E$7,F20*$H$7,I20*$K$7,L20*$N$7,O20*$Q$7,R20*$T$7)</f>
        <v>3.7170331805591679</v>
      </c>
      <c r="X20" s="6">
        <f>SUM(D20*$E$7,G20*$H$7,J20*$K$7,M20*$N$7,P20*$Q$7,S20*$T$7)</f>
        <v>0.15912165227366651</v>
      </c>
      <c r="Y20" s="6" t="str">
        <f t="shared" si="15"/>
        <v>3.72 ± 0.16</v>
      </c>
      <c r="Z20" s="6"/>
    </row>
    <row r="21" spans="2:26" x14ac:dyDescent="0.25">
      <c r="B21" s="2">
        <v>25</v>
      </c>
      <c r="C21" s="11">
        <v>3.64344660194174</v>
      </c>
      <c r="D21" s="11">
        <v>0.23947204179012799</v>
      </c>
      <c r="E21" s="11">
        <f t="shared" si="8"/>
        <v>0.22046009395656579</v>
      </c>
      <c r="F21" s="13">
        <v>3.7696137339055702</v>
      </c>
      <c r="G21" s="13">
        <v>0.193016101932898</v>
      </c>
      <c r="H21" s="13">
        <f t="shared" si="9"/>
        <v>0.15779476163461476</v>
      </c>
      <c r="I21" s="15">
        <v>3.8277999999999999</v>
      </c>
      <c r="J21" s="15">
        <v>0.12909360944678799</v>
      </c>
      <c r="K21" s="15">
        <f t="shared" si="10"/>
        <v>0.20059153116056119</v>
      </c>
      <c r="L21" s="17">
        <v>3.8094871794871699</v>
      </c>
      <c r="M21" s="17">
        <v>0.18431367797023701</v>
      </c>
      <c r="N21" s="17">
        <f t="shared" si="11"/>
        <v>7.5713438848553999E-2</v>
      </c>
      <c r="O21" s="19">
        <v>3.81836236933797</v>
      </c>
      <c r="P21" s="19">
        <v>0.14442883196853001</v>
      </c>
      <c r="Q21" s="19">
        <f t="shared" si="12"/>
        <v>0.21488261803532613</v>
      </c>
      <c r="R21" s="21">
        <v>3.84036912751677</v>
      </c>
      <c r="S21" s="21">
        <v>0.13404471101183099</v>
      </c>
      <c r="T21" s="21">
        <f t="shared" si="13"/>
        <v>0.1305575563643781</v>
      </c>
      <c r="U21" s="6">
        <f t="shared" si="14"/>
        <v>1</v>
      </c>
      <c r="W21" s="6">
        <f>SUM(C21*$E$8,F21*$H$8,I21*$K$8,L21*$N$8,O21*$Q$8,R21*$T$8)</f>
        <v>3.7762024297275567</v>
      </c>
      <c r="X21" s="6">
        <f>SUM(D21*$E$8,G21*$H$8,J21*$K$8,M21*$N$8,P21*$Q$8,S21*$T$8)</f>
        <v>0.17163686124354857</v>
      </c>
      <c r="Y21" s="6" t="str">
        <f t="shared" si="15"/>
        <v>3.78 ± 0.17</v>
      </c>
      <c r="Z21" s="6"/>
    </row>
    <row r="22" spans="2:26" x14ac:dyDescent="0.25">
      <c r="B22" s="2">
        <v>30</v>
      </c>
      <c r="C22" s="11">
        <v>3.6837572254335198</v>
      </c>
      <c r="D22" s="11">
        <v>0.249918574062965</v>
      </c>
      <c r="E22" s="11">
        <f t="shared" si="8"/>
        <v>0.22046009395656579</v>
      </c>
      <c r="F22" s="13">
        <v>3.8428205128205102</v>
      </c>
      <c r="G22" s="13">
        <v>0.18070728162004401</v>
      </c>
      <c r="H22" s="13">
        <f t="shared" si="9"/>
        <v>0.15779476163461476</v>
      </c>
      <c r="I22" s="15">
        <v>3.9233333333333298</v>
      </c>
      <c r="J22" s="15">
        <v>0.125286972175184</v>
      </c>
      <c r="K22" s="15">
        <f t="shared" si="10"/>
        <v>0.20059153116056119</v>
      </c>
      <c r="L22" s="17">
        <v>3.86872483221476</v>
      </c>
      <c r="M22" s="17">
        <v>0.16878678258076099</v>
      </c>
      <c r="N22" s="17">
        <f t="shared" si="11"/>
        <v>7.5713438848553999E-2</v>
      </c>
      <c r="O22" s="19">
        <v>3.88397849462365</v>
      </c>
      <c r="P22" s="19">
        <v>0.13604347648640799</v>
      </c>
      <c r="Q22" s="19">
        <f t="shared" si="12"/>
        <v>0.21488261803532613</v>
      </c>
      <c r="R22" s="21">
        <v>3.9184154929577399</v>
      </c>
      <c r="S22" s="21">
        <v>0.13173793570429901</v>
      </c>
      <c r="T22" s="21">
        <f t="shared" si="13"/>
        <v>0.1305575563643781</v>
      </c>
      <c r="U22" s="6">
        <f t="shared" si="14"/>
        <v>1</v>
      </c>
      <c r="W22" s="6">
        <f>SUM(C22*$E$9,F22*$H$9,I22*$K$9,L22*$N$9,O22*$Q$9,R22*$T$9)</f>
        <v>3.8445785313482652</v>
      </c>
      <c r="X22" s="6">
        <f>SUM(D22*$E$9,G22*$H$9,J22*$K$9,M22*$N$9,P22*$Q$9,S22*$T$9)</f>
        <v>0.16795542943281719</v>
      </c>
      <c r="Y22" s="6" t="str">
        <f t="shared" si="15"/>
        <v>3.84 ± 0.17</v>
      </c>
      <c r="Z22" s="6"/>
    </row>
    <row r="23" spans="2:26" x14ac:dyDescent="0.25">
      <c r="B23" s="2">
        <v>35</v>
      </c>
      <c r="C23" s="11">
        <v>3.7297101449275298</v>
      </c>
      <c r="D23" s="11">
        <v>0.23419285385261199</v>
      </c>
      <c r="E23" s="11">
        <f t="shared" si="8"/>
        <v>0.22046009395656579</v>
      </c>
      <c r="F23" s="13">
        <v>3.9201639344262298</v>
      </c>
      <c r="G23" s="13">
        <v>0.15778166906430199</v>
      </c>
      <c r="H23" s="13">
        <f t="shared" si="9"/>
        <v>0.15779476163461476</v>
      </c>
      <c r="I23" s="15">
        <v>4.0258536585365796</v>
      </c>
      <c r="J23" s="15">
        <v>0.12940719642514101</v>
      </c>
      <c r="K23" s="15">
        <f t="shared" si="10"/>
        <v>0.20059153116056119</v>
      </c>
      <c r="L23" s="17">
        <v>3.9492792792792701</v>
      </c>
      <c r="M23" s="17">
        <v>0.15759859897689599</v>
      </c>
      <c r="N23" s="17">
        <f t="shared" si="11"/>
        <v>7.5713438848553999E-2</v>
      </c>
      <c r="O23" s="19">
        <v>3.9696666666666598</v>
      </c>
      <c r="P23" s="19">
        <v>0.15117282236639701</v>
      </c>
      <c r="Q23" s="19">
        <f t="shared" si="12"/>
        <v>0.21488261803532613</v>
      </c>
      <c r="R23" s="21">
        <v>4.0330603448275797</v>
      </c>
      <c r="S23" s="21">
        <v>0.119325098437514</v>
      </c>
      <c r="T23" s="21">
        <f t="shared" si="13"/>
        <v>0.1305575563643781</v>
      </c>
      <c r="U23" s="6">
        <f t="shared" si="14"/>
        <v>1</v>
      </c>
      <c r="W23" s="6">
        <f>SUM(C23*$E$10,F23*$H$10,I23*$K$10,L23*$N$10,O23*$Q$10,R23*$T$10)</f>
        <v>3.9269581167363152</v>
      </c>
      <c r="X23" s="6">
        <f>SUM(D23*$E$10,G23*$H$10,J23*$K$10,M23*$N$10,P23*$Q$10,S23*$T$10)</f>
        <v>0.16248082409580725</v>
      </c>
      <c r="Y23" s="6" t="str">
        <f t="shared" si="15"/>
        <v>3.93 ± 0.16</v>
      </c>
      <c r="Z23" s="6"/>
    </row>
    <row r="24" spans="2:26" x14ac:dyDescent="0.25">
      <c r="B24" s="2">
        <v>40</v>
      </c>
      <c r="C24" s="11">
        <v>3.7587037037036999</v>
      </c>
      <c r="D24" s="11">
        <v>0.23521500248430099</v>
      </c>
      <c r="E24" s="11">
        <f t="shared" si="8"/>
        <v>0.22046009395656579</v>
      </c>
      <c r="F24" s="13">
        <v>3.94287671232876</v>
      </c>
      <c r="G24" s="13">
        <v>0.198504542248535</v>
      </c>
      <c r="H24" s="13">
        <f t="shared" si="9"/>
        <v>0.15779476163461476</v>
      </c>
      <c r="I24" s="15">
        <v>4.0920588235294098</v>
      </c>
      <c r="J24" s="15">
        <v>0.12602005936882299</v>
      </c>
      <c r="K24" s="15">
        <f t="shared" si="10"/>
        <v>0.20059153116056119</v>
      </c>
      <c r="L24" s="17">
        <v>4.0177777777777699</v>
      </c>
      <c r="M24" s="17">
        <v>0.191894849219478</v>
      </c>
      <c r="N24" s="17">
        <f t="shared" si="11"/>
        <v>7.5713438848553999E-2</v>
      </c>
      <c r="O24" s="19">
        <v>4.0504615384615299</v>
      </c>
      <c r="P24" s="19">
        <v>0.146717213810794</v>
      </c>
      <c r="Q24" s="19">
        <f t="shared" si="12"/>
        <v>0.21488261803532613</v>
      </c>
      <c r="R24" s="21">
        <v>4.0995121951219504</v>
      </c>
      <c r="S24" s="21">
        <v>0.133427935901449</v>
      </c>
      <c r="T24" s="21">
        <f t="shared" si="13"/>
        <v>0.1305575563643781</v>
      </c>
      <c r="U24" s="6">
        <f t="shared" si="14"/>
        <v>1</v>
      </c>
      <c r="W24" s="6">
        <f>SUM(C24*$E$11,F24*$H$11,I24*$K$11,L24*$N$11,O24*$Q$11,R24*$T$11)</f>
        <v>3.9814376538628031</v>
      </c>
      <c r="X24" s="6">
        <f>SUM(D24*$E$11,G24*$H$11,J24*$K$11,M24*$N$11,P24*$Q$11,S24*$T$11)</f>
        <v>0.17193307834919541</v>
      </c>
      <c r="Y24" s="6" t="str">
        <f t="shared" si="15"/>
        <v>3.98 ± 0.17</v>
      </c>
      <c r="Z24" s="6"/>
    </row>
    <row r="25" spans="2:26" x14ac:dyDescent="0.25">
      <c r="B25" s="2">
        <v>45</v>
      </c>
      <c r="C25" s="11">
        <v>3.7859803921568602</v>
      </c>
      <c r="D25" s="11">
        <v>0.22347197834567201</v>
      </c>
      <c r="E25" s="11">
        <f t="shared" si="8"/>
        <v>0.34360253136890628</v>
      </c>
      <c r="F25" s="13"/>
      <c r="G25" s="13"/>
      <c r="H25" s="13"/>
      <c r="I25" s="15"/>
      <c r="J25" s="15"/>
      <c r="K25" s="15"/>
      <c r="L25" s="17">
        <v>3.99705882352941</v>
      </c>
      <c r="M25" s="17">
        <v>0.23881483612111901</v>
      </c>
      <c r="N25" s="17">
        <f t="shared" si="11"/>
        <v>0.11800470906146618</v>
      </c>
      <c r="O25" s="19">
        <v>4.0871874999999998</v>
      </c>
      <c r="P25" s="19">
        <v>0.122938866286256</v>
      </c>
      <c r="Q25" s="19">
        <f t="shared" si="12"/>
        <v>0.33490964364127679</v>
      </c>
      <c r="R25" s="21">
        <v>4.1482926829268196</v>
      </c>
      <c r="S25" s="21">
        <v>0.12534639689577401</v>
      </c>
      <c r="T25" s="21">
        <f t="shared" si="13"/>
        <v>0.20348311592835075</v>
      </c>
      <c r="U25" s="6">
        <f t="shared" si="14"/>
        <v>1</v>
      </c>
      <c r="W25" s="6">
        <f>SUM(C25*$E$12,L25*$N$12,O25*$Q$12,R25*$T$12)</f>
        <v>3.9854902400551038</v>
      </c>
      <c r="X25" s="6">
        <f>SUM(D25*$E$12,M25*$N$12,P25*$Q$12,S25*$T$12)</f>
        <v>0.17164610001396111</v>
      </c>
      <c r="Y25" s="6" t="str">
        <f t="shared" si="15"/>
        <v>3.99 ± 0.17</v>
      </c>
      <c r="Z25" s="6"/>
    </row>
    <row r="26" spans="2:26" x14ac:dyDescent="0.25">
      <c r="U26" s="6"/>
      <c r="W26" s="6">
        <f>$B$12/($B$4/W17+$B$4/W18+$B$4/W19+$B$4/W20+$B$4/W21+$B$4/W22+$B$4/W23+$B$4/W24+$B$4/W25)</f>
        <v>3.7554445666147491</v>
      </c>
      <c r="X26" s="6">
        <f>$B$12/($B$4/X17+$B$4/X18+$B$4/X19+$B$4/X20+$B$4/X21+$B$4/X22+$B$4/X23+$B$4/X24+$B$4/X25)</f>
        <v>0.16517917916160554</v>
      </c>
      <c r="Y26" s="6" t="str">
        <f t="shared" si="15"/>
        <v>3.76 ± 0.17</v>
      </c>
      <c r="Z26" s="6"/>
    </row>
    <row r="28" spans="2:26" x14ac:dyDescent="0.25">
      <c r="C28" s="33" t="s">
        <v>18</v>
      </c>
      <c r="D28" s="33"/>
      <c r="E28" s="33"/>
      <c r="F28" s="33" t="s">
        <v>19</v>
      </c>
      <c r="G28" s="33"/>
      <c r="H28" s="33"/>
      <c r="I28" s="33" t="s">
        <v>20</v>
      </c>
      <c r="J28" s="33"/>
      <c r="K28" s="33"/>
      <c r="L28" s="33" t="s">
        <v>21</v>
      </c>
      <c r="M28" s="33"/>
      <c r="N28" s="33"/>
      <c r="O28" s="33" t="s">
        <v>22</v>
      </c>
      <c r="P28" s="33"/>
      <c r="Q28" s="33"/>
      <c r="R28" s="33" t="s">
        <v>23</v>
      </c>
      <c r="S28" s="33"/>
      <c r="T28" s="33"/>
      <c r="W28" s="32" t="s">
        <v>29</v>
      </c>
      <c r="X28" s="32"/>
      <c r="Y28" s="5"/>
      <c r="Z28" s="5"/>
    </row>
    <row r="29" spans="2:26" x14ac:dyDescent="0.25">
      <c r="B29" s="2" t="s">
        <v>0</v>
      </c>
      <c r="C29" s="10" t="s">
        <v>5</v>
      </c>
      <c r="D29" s="10" t="s">
        <v>11</v>
      </c>
      <c r="E29" s="10" t="s">
        <v>24</v>
      </c>
      <c r="F29" s="12" t="s">
        <v>5</v>
      </c>
      <c r="G29" s="12" t="s">
        <v>11</v>
      </c>
      <c r="H29" s="12" t="s">
        <v>24</v>
      </c>
      <c r="I29" s="14" t="s">
        <v>5</v>
      </c>
      <c r="J29" s="14" t="s">
        <v>11</v>
      </c>
      <c r="K29" s="14" t="s">
        <v>24</v>
      </c>
      <c r="L29" s="16" t="s">
        <v>5</v>
      </c>
      <c r="M29" s="16" t="s">
        <v>11</v>
      </c>
      <c r="N29" s="16" t="s">
        <v>24</v>
      </c>
      <c r="O29" s="18" t="s">
        <v>5</v>
      </c>
      <c r="P29" s="18" t="s">
        <v>11</v>
      </c>
      <c r="Q29" s="18" t="s">
        <v>24</v>
      </c>
      <c r="R29" s="20" t="s">
        <v>5</v>
      </c>
      <c r="S29" s="20" t="s">
        <v>11</v>
      </c>
      <c r="T29" s="20" t="s">
        <v>24</v>
      </c>
      <c r="U29" t="s">
        <v>27</v>
      </c>
      <c r="W29" t="s">
        <v>5</v>
      </c>
      <c r="X29" t="s">
        <v>28</v>
      </c>
    </row>
    <row r="30" spans="2:26" x14ac:dyDescent="0.25">
      <c r="B30" s="2">
        <v>5</v>
      </c>
      <c r="C30" s="11">
        <v>1.7509446006713401</v>
      </c>
      <c r="D30" s="11">
        <v>0.40966523492976598</v>
      </c>
      <c r="E30" s="11">
        <f t="shared" ref="E30:E38" si="16">E4</f>
        <v>0.22046009395656579</v>
      </c>
      <c r="F30" s="13">
        <v>1.7513602681202101</v>
      </c>
      <c r="G30" s="13">
        <v>0.35016817500626302</v>
      </c>
      <c r="H30" s="13">
        <f t="shared" ref="H30:H37" si="17">H4</f>
        <v>0.15779476163461476</v>
      </c>
      <c r="I30" s="15">
        <v>1.76847459385912</v>
      </c>
      <c r="J30" s="15">
        <v>0.30045491027334398</v>
      </c>
      <c r="K30" s="15">
        <f t="shared" ref="K30:K37" si="18">K4</f>
        <v>0.20059153116056119</v>
      </c>
      <c r="L30" s="17">
        <v>1.7445540855075401</v>
      </c>
      <c r="M30" s="17">
        <v>0.33239922004913502</v>
      </c>
      <c r="N30" s="17">
        <f t="shared" ref="N30:N38" si="19">N4</f>
        <v>7.5713438848553999E-2</v>
      </c>
      <c r="O30" s="19">
        <v>1.72817146232884</v>
      </c>
      <c r="P30" s="19">
        <v>0.25538716567609299</v>
      </c>
      <c r="Q30" s="19">
        <f t="shared" ref="Q30:Q38" si="20">Q4</f>
        <v>0.21488261803532613</v>
      </c>
      <c r="R30" s="21">
        <v>1.7355393706448099</v>
      </c>
      <c r="S30" s="21">
        <v>0.29112261731620498</v>
      </c>
      <c r="T30" s="21">
        <f t="shared" ref="T30:T38" si="21">T17</f>
        <v>0.1305575563643781</v>
      </c>
      <c r="U30" s="6">
        <f>E30+H30+K30+N30+Q30+T30</f>
        <v>1</v>
      </c>
      <c r="W30" s="6">
        <f>SUM(C30*$E$4,F30*$H$4,I30*$K$4,L30*$N$4,O30*$Q$4,R30*$T$4)</f>
        <v>1.7471378903376475</v>
      </c>
      <c r="X30" s="6">
        <f>SUM(D30*$E$4,G30*$H$4,J30*$K$4,M30*$N$4,P30*$Q$4,S30*$T$4)</f>
        <v>0.32389185869973863</v>
      </c>
      <c r="Y30" s="6" t="str">
        <f>_xlfn.CONCAT(ROUND(W30,2)," ",$Y$1," ",ROUND(X30,2))</f>
        <v>1,75 ± 0,32</v>
      </c>
      <c r="Z30" s="6"/>
    </row>
    <row r="31" spans="2:26" x14ac:dyDescent="0.25">
      <c r="B31" s="2">
        <v>10</v>
      </c>
      <c r="C31" s="11">
        <v>1.76717922274755</v>
      </c>
      <c r="D31" s="11">
        <v>0.40421629656169</v>
      </c>
      <c r="E31" s="11">
        <f t="shared" si="16"/>
        <v>0.22046009395656579</v>
      </c>
      <c r="F31" s="13">
        <v>1.7416569622537701</v>
      </c>
      <c r="G31" s="13">
        <v>0.30026029436229501</v>
      </c>
      <c r="H31" s="13">
        <f t="shared" si="17"/>
        <v>0.15779476163461476</v>
      </c>
      <c r="I31" s="15">
        <v>1.7646614044592901</v>
      </c>
      <c r="J31" s="15">
        <v>0.24165034365054799</v>
      </c>
      <c r="K31" s="15">
        <f t="shared" si="18"/>
        <v>0.20059153116056119</v>
      </c>
      <c r="L31" s="17">
        <v>1.7490797684774</v>
      </c>
      <c r="M31" s="17">
        <v>0.27898136844787502</v>
      </c>
      <c r="N31" s="17">
        <f t="shared" si="19"/>
        <v>7.5713438848553999E-2</v>
      </c>
      <c r="O31" s="19">
        <v>1.7403691162908701</v>
      </c>
      <c r="P31" s="19">
        <v>0.24163807760027101</v>
      </c>
      <c r="Q31" s="19">
        <f t="shared" si="20"/>
        <v>0.21488261803532613</v>
      </c>
      <c r="R31" s="21">
        <v>1.74792596413701</v>
      </c>
      <c r="S31" s="21">
        <v>0.23296534554615</v>
      </c>
      <c r="T31" s="21">
        <f t="shared" si="21"/>
        <v>0.1305575563643781</v>
      </c>
      <c r="U31" s="6">
        <f t="shared" ref="U31:U38" si="22">E31+H31+K31+N31+Q31+T31</f>
        <v>1</v>
      </c>
      <c r="W31" s="6">
        <f>SUM(C31*$E$5,F31*$H$5,I31*$K$5,L31*$N$5,O31*$Q$5,R31*$T$5)</f>
        <v>1.7530018345253957</v>
      </c>
      <c r="X31" s="6">
        <f>SUM(D31*$E$5,G31*$H$5,J31*$K$5,M31*$N$5,P31*$Q$5,S31*$T$5)</f>
        <v>0.28842792447806398</v>
      </c>
      <c r="Y31" s="6" t="str">
        <f t="shared" ref="Y31:Y39" si="23">_xlfn.CONCAT(ROUND(W31,2)," ",$Y$1," ",ROUND(X31,2))</f>
        <v>1.75 ± 0.29</v>
      </c>
      <c r="Z31" s="6"/>
    </row>
    <row r="32" spans="2:26" x14ac:dyDescent="0.25">
      <c r="B32" s="2">
        <v>15</v>
      </c>
      <c r="C32" s="11">
        <v>1.77326815107266</v>
      </c>
      <c r="D32" s="11">
        <v>0.38398530413090598</v>
      </c>
      <c r="E32" s="11">
        <f t="shared" si="16"/>
        <v>0.22046009395656579</v>
      </c>
      <c r="F32" s="13">
        <v>1.75106154345369</v>
      </c>
      <c r="G32" s="13">
        <v>0.29223907727530801</v>
      </c>
      <c r="H32" s="13">
        <f t="shared" si="17"/>
        <v>0.15779476163461476</v>
      </c>
      <c r="I32" s="15">
        <v>1.73862519127826</v>
      </c>
      <c r="J32" s="15">
        <v>0.244995696702311</v>
      </c>
      <c r="K32" s="15">
        <f t="shared" si="18"/>
        <v>0.20059153116056119</v>
      </c>
      <c r="L32" s="17">
        <v>1.73856196326534</v>
      </c>
      <c r="M32" s="17">
        <v>0.295009083152933</v>
      </c>
      <c r="N32" s="17">
        <f t="shared" si="19"/>
        <v>7.5713438848553999E-2</v>
      </c>
      <c r="O32" s="19">
        <v>1.7293510567858299</v>
      </c>
      <c r="P32" s="19">
        <v>0.230697854783279</v>
      </c>
      <c r="Q32" s="19">
        <f t="shared" si="20"/>
        <v>0.21488261803532613</v>
      </c>
      <c r="R32" s="21">
        <v>1.7401931615817301</v>
      </c>
      <c r="S32" s="21">
        <v>0.26075865055543301</v>
      </c>
      <c r="T32" s="21">
        <f t="shared" si="21"/>
        <v>0.1305575563643781</v>
      </c>
      <c r="U32" s="6">
        <f t="shared" si="22"/>
        <v>1</v>
      </c>
      <c r="W32" s="6">
        <f>SUM(C32*$E$6,F32*$H$6,I32*$K$6,L32*$N$6,O32*$Q$6,R32*$T$6)</f>
        <v>1.746432045537831</v>
      </c>
      <c r="X32" s="6">
        <f>SUM(D32*$E$6,G32*$H$6,J32*$K$6,M32*$N$6,P32*$Q$6,S32*$T$6)</f>
        <v>0.28586441710030419</v>
      </c>
      <c r="Y32" s="6" t="str">
        <f t="shared" si="23"/>
        <v>1.75 ± 0.29</v>
      </c>
      <c r="Z32" s="6"/>
    </row>
    <row r="33" spans="2:26" x14ac:dyDescent="0.25">
      <c r="B33" s="2">
        <v>20</v>
      </c>
      <c r="C33" s="11">
        <v>1.7932426843873399</v>
      </c>
      <c r="D33" s="11">
        <v>0.41194184213739499</v>
      </c>
      <c r="E33" s="11">
        <f t="shared" si="16"/>
        <v>0.22046009395656579</v>
      </c>
      <c r="F33" s="13">
        <v>1.7608836985055301</v>
      </c>
      <c r="G33" s="13">
        <v>0.28929937644423798</v>
      </c>
      <c r="H33" s="13">
        <f t="shared" si="17"/>
        <v>0.15779476163461476</v>
      </c>
      <c r="I33" s="15">
        <v>1.73942183876942</v>
      </c>
      <c r="J33" s="15">
        <v>0.27585273397934201</v>
      </c>
      <c r="K33" s="15">
        <f t="shared" si="18"/>
        <v>0.20059153116056119</v>
      </c>
      <c r="L33" s="17">
        <v>1.74120684016095</v>
      </c>
      <c r="M33" s="17">
        <v>0.32251865073198699</v>
      </c>
      <c r="N33" s="17">
        <f t="shared" si="19"/>
        <v>7.5713438848553999E-2</v>
      </c>
      <c r="O33" s="19">
        <v>1.72824542082586</v>
      </c>
      <c r="P33" s="19">
        <v>0.264947307151707</v>
      </c>
      <c r="Q33" s="19">
        <f t="shared" si="20"/>
        <v>0.21488261803532613</v>
      </c>
      <c r="R33" s="21">
        <v>1.7321012883163001</v>
      </c>
      <c r="S33" s="21">
        <v>0.26308839401964101</v>
      </c>
      <c r="T33" s="21">
        <f t="shared" si="21"/>
        <v>0.1305575563643781</v>
      </c>
      <c r="U33" s="6">
        <f t="shared" si="22"/>
        <v>1</v>
      </c>
      <c r="W33" s="6">
        <f>SUM(C33*$E$7,F33*$H$7,I33*$K$7,L33*$N$7,O33*$Q$7,R33*$T$7)</f>
        <v>1.7514515339597951</v>
      </c>
      <c r="X33" s="6">
        <f>SUM(D33*$E$7,G33*$H$7,J33*$K$7,M33*$N$7,P33*$Q$7,S33*$T$7)</f>
        <v>0.3075001306259712</v>
      </c>
      <c r="Y33" s="6" t="str">
        <f t="shared" si="23"/>
        <v>1.75 ± 0.31</v>
      </c>
      <c r="Z33" s="6"/>
    </row>
    <row r="34" spans="2:26" x14ac:dyDescent="0.25">
      <c r="B34" s="2">
        <v>25</v>
      </c>
      <c r="C34" s="11">
        <v>1.8083080707347401</v>
      </c>
      <c r="D34" s="11">
        <v>0.43794146021531599</v>
      </c>
      <c r="E34" s="11">
        <f t="shared" si="16"/>
        <v>0.22046009395656579</v>
      </c>
      <c r="F34" s="13">
        <v>1.7730516161555301</v>
      </c>
      <c r="G34" s="13">
        <v>0.31828209184849399</v>
      </c>
      <c r="H34" s="13">
        <f t="shared" si="17"/>
        <v>0.15779476163461476</v>
      </c>
      <c r="I34" s="15">
        <v>1.74630094068152</v>
      </c>
      <c r="J34" s="15">
        <v>0.27437992838298297</v>
      </c>
      <c r="K34" s="15">
        <f t="shared" si="18"/>
        <v>0.20059153116056119</v>
      </c>
      <c r="L34" s="17">
        <v>1.7473980968688001</v>
      </c>
      <c r="M34" s="17">
        <v>0.30645478770507101</v>
      </c>
      <c r="N34" s="17">
        <f t="shared" si="19"/>
        <v>7.5713438848553999E-2</v>
      </c>
      <c r="O34" s="19">
        <v>1.7309459508248499</v>
      </c>
      <c r="P34" s="19">
        <v>0.28877926381042601</v>
      </c>
      <c r="Q34" s="19">
        <f t="shared" si="20"/>
        <v>0.21488261803532613</v>
      </c>
      <c r="R34" s="21">
        <v>1.7342568537137</v>
      </c>
      <c r="S34" s="21">
        <v>0.27243463514770999</v>
      </c>
      <c r="T34" s="21">
        <f t="shared" si="21"/>
        <v>0.1305575563643781</v>
      </c>
      <c r="U34" s="6">
        <f t="shared" si="22"/>
        <v>1</v>
      </c>
      <c r="W34" s="6">
        <f>SUM(C34*$E$8,F34*$H$8,I34*$K$8,L34*$N$8,O34*$Q$8,R34*$T$8)</f>
        <v>1.7594032573434433</v>
      </c>
      <c r="X34" s="6">
        <f>SUM(D34*$E$8,G34*$H$8,J34*$K$8,M34*$N$8,P34*$Q$8,S34*$T$8)</f>
        <v>0.32263494254097042</v>
      </c>
      <c r="Y34" s="6" t="str">
        <f t="shared" si="23"/>
        <v>1.76 ± 0.32</v>
      </c>
      <c r="Z34" s="6"/>
    </row>
    <row r="35" spans="2:26" x14ac:dyDescent="0.25">
      <c r="B35" s="2">
        <v>30</v>
      </c>
      <c r="C35" s="11">
        <v>1.8159438345927299</v>
      </c>
      <c r="D35" s="11">
        <v>0.47505863042109397</v>
      </c>
      <c r="E35" s="11">
        <f t="shared" si="16"/>
        <v>0.22046009395656579</v>
      </c>
      <c r="F35" s="13">
        <v>1.78143305414346</v>
      </c>
      <c r="G35" s="13">
        <v>0.33932504499946903</v>
      </c>
      <c r="H35" s="13">
        <f t="shared" si="17"/>
        <v>0.15779476163461476</v>
      </c>
      <c r="I35" s="15">
        <v>1.7432969117385499</v>
      </c>
      <c r="J35" s="15">
        <v>0.274067305845552</v>
      </c>
      <c r="K35" s="15">
        <f t="shared" si="18"/>
        <v>0.20059153116056119</v>
      </c>
      <c r="L35" s="17">
        <v>1.7577052956508901</v>
      </c>
      <c r="M35" s="17">
        <v>0.267979832488285</v>
      </c>
      <c r="N35" s="17">
        <f t="shared" si="19"/>
        <v>7.5713438848553999E-2</v>
      </c>
      <c r="O35" s="19">
        <v>1.7362075682131799</v>
      </c>
      <c r="P35" s="19">
        <v>0.29472728607608301</v>
      </c>
      <c r="Q35" s="19">
        <f t="shared" si="20"/>
        <v>0.21488261803532613</v>
      </c>
      <c r="R35" s="21">
        <v>1.7371720884500499</v>
      </c>
      <c r="S35" s="21">
        <v>0.27948838201126502</v>
      </c>
      <c r="T35" s="21">
        <f t="shared" si="21"/>
        <v>0.1305575563643781</v>
      </c>
      <c r="U35" s="6">
        <f t="shared" si="22"/>
        <v>1</v>
      </c>
      <c r="W35" s="6">
        <f>SUM(C35*$E$9,F35*$H$9,I35*$K$9,L35*$N$9,O35*$Q$9,R35*$T$9)</f>
        <v>1.7640982323127443</v>
      </c>
      <c r="X35" s="6">
        <f>SUM(D35*$E$9,G35*$H$9,J35*$K$9,M35*$N$9,P35*$Q$9,S35*$T$9)</f>
        <v>0.33336153109631445</v>
      </c>
      <c r="Y35" s="6" t="str">
        <f t="shared" si="23"/>
        <v>1.76 ± 0.33</v>
      </c>
      <c r="Z35" s="6"/>
    </row>
    <row r="36" spans="2:26" x14ac:dyDescent="0.25">
      <c r="B36" s="2">
        <v>35</v>
      </c>
      <c r="C36" s="11">
        <v>1.81976607732659</v>
      </c>
      <c r="D36" s="11">
        <v>0.45168482381895197</v>
      </c>
      <c r="E36" s="11">
        <f t="shared" si="16"/>
        <v>0.22046009395656579</v>
      </c>
      <c r="F36" s="13">
        <v>1.76832283051703</v>
      </c>
      <c r="G36" s="13">
        <v>0.34918063907121799</v>
      </c>
      <c r="H36" s="13">
        <f t="shared" si="17"/>
        <v>0.15779476163461476</v>
      </c>
      <c r="I36" s="15">
        <v>1.73502294073632</v>
      </c>
      <c r="J36" s="15">
        <v>0.288426379741201</v>
      </c>
      <c r="K36" s="15">
        <f t="shared" si="18"/>
        <v>0.20059153116056119</v>
      </c>
      <c r="L36" s="17">
        <v>1.74993704174578</v>
      </c>
      <c r="M36" s="17">
        <v>0.27660369742677599</v>
      </c>
      <c r="N36" s="17">
        <f t="shared" si="19"/>
        <v>7.5713438848553999E-2</v>
      </c>
      <c r="O36" s="19">
        <v>1.73163153917205</v>
      </c>
      <c r="P36" s="19">
        <v>0.302577282187388</v>
      </c>
      <c r="Q36" s="19">
        <f t="shared" si="20"/>
        <v>0.21488261803532613</v>
      </c>
      <c r="R36" s="21">
        <v>1.7254181691714201</v>
      </c>
      <c r="S36" s="21">
        <v>0.27425541802725001</v>
      </c>
      <c r="T36" s="21">
        <f t="shared" si="21"/>
        <v>0.1305575563643781</v>
      </c>
      <c r="U36" s="6">
        <f t="shared" si="22"/>
        <v>1</v>
      </c>
      <c r="W36" s="6">
        <f>SUM(C36*$E$10,F36*$H$10,I36*$K$10,L36*$N$10,O36*$Q$10,R36*$T$10)</f>
        <v>1.7581064378844613</v>
      </c>
      <c r="X36" s="6">
        <f>SUM(D36*$E$10,G36*$H$10,J36*$K$10,M36*$N$10,P36*$Q$10,S36*$T$10)</f>
        <v>0.33430057642910577</v>
      </c>
      <c r="Y36" s="6" t="str">
        <f t="shared" si="23"/>
        <v>1.76 ± 0.33</v>
      </c>
      <c r="Z36" s="6"/>
    </row>
    <row r="37" spans="2:26" x14ac:dyDescent="0.25">
      <c r="B37" s="2">
        <v>40</v>
      </c>
      <c r="C37" s="11">
        <v>1.8089579686408199</v>
      </c>
      <c r="D37" s="11">
        <v>0.46777682778125901</v>
      </c>
      <c r="E37" s="11">
        <f t="shared" si="16"/>
        <v>0.22046009395656579</v>
      </c>
      <c r="F37" s="13">
        <v>1.7632622292389899</v>
      </c>
      <c r="G37" s="13">
        <v>0.39202540259822899</v>
      </c>
      <c r="H37" s="13">
        <f t="shared" si="17"/>
        <v>0.15779476163461476</v>
      </c>
      <c r="I37" s="15">
        <v>1.7275928987278</v>
      </c>
      <c r="J37" s="15">
        <v>0.29116117012682002</v>
      </c>
      <c r="K37" s="15">
        <f t="shared" si="18"/>
        <v>0.20059153116056119</v>
      </c>
      <c r="L37" s="17">
        <v>1.74328654256942</v>
      </c>
      <c r="M37" s="17">
        <v>0.33948687495973501</v>
      </c>
      <c r="N37" s="17">
        <f t="shared" si="19"/>
        <v>7.5713438848553999E-2</v>
      </c>
      <c r="O37" s="19">
        <v>1.73750798131869</v>
      </c>
      <c r="P37" s="19">
        <v>0.27952916185743898</v>
      </c>
      <c r="Q37" s="19">
        <f t="shared" si="20"/>
        <v>0.21488261803532613</v>
      </c>
      <c r="R37" s="21">
        <v>1.71875585940317</v>
      </c>
      <c r="S37" s="21">
        <v>0.28563878493007799</v>
      </c>
      <c r="T37" s="21">
        <f t="shared" si="21"/>
        <v>0.1305575563643781</v>
      </c>
      <c r="U37" s="6">
        <f t="shared" si="22"/>
        <v>1</v>
      </c>
      <c r="W37" s="6">
        <f>SUM(C37*$E$11,F37*$H$11,I37*$K$11,L37*$N$11,O37*$Q$11,R37*$T$11)</f>
        <v>1.7533241395800472</v>
      </c>
      <c r="X37" s="6">
        <f>SUM(D37*$E$11,G37*$H$11,J37*$K$11,M37*$N$11,P37*$Q$11,S37*$T$11)</f>
        <v>0.34645212191896024</v>
      </c>
      <c r="Y37" s="6" t="str">
        <f t="shared" si="23"/>
        <v>1.75 ± 0.35</v>
      </c>
      <c r="Z37" s="6"/>
    </row>
    <row r="38" spans="2:26" x14ac:dyDescent="0.25">
      <c r="B38" s="2">
        <v>45</v>
      </c>
      <c r="C38" s="11">
        <v>1.7840557267524599</v>
      </c>
      <c r="D38" s="11">
        <v>0.48561009576174202</v>
      </c>
      <c r="E38" s="11">
        <f t="shared" si="16"/>
        <v>0.34360253136890628</v>
      </c>
      <c r="F38" s="13"/>
      <c r="G38" s="13"/>
      <c r="H38" s="13"/>
      <c r="I38" s="15"/>
      <c r="J38" s="15"/>
      <c r="K38" s="15"/>
      <c r="L38" s="17">
        <v>1.7562913907284701</v>
      </c>
      <c r="M38" s="17">
        <v>0.38538919762217599</v>
      </c>
      <c r="N38" s="17">
        <f t="shared" si="19"/>
        <v>0.11800470906146618</v>
      </c>
      <c r="O38" s="19">
        <v>1.74555805842601</v>
      </c>
      <c r="P38" s="19">
        <v>0.260007724152375</v>
      </c>
      <c r="Q38" s="19">
        <f t="shared" si="20"/>
        <v>0.33490964364127679</v>
      </c>
      <c r="R38" s="21">
        <v>1.6930473210965</v>
      </c>
      <c r="S38" s="21">
        <v>0.27767506994983998</v>
      </c>
      <c r="T38" s="21">
        <f t="shared" si="21"/>
        <v>0.20348311592835075</v>
      </c>
      <c r="U38" s="6">
        <f t="shared" si="22"/>
        <v>1</v>
      </c>
      <c r="W38" s="6">
        <f>SUM(C38*$E$12,L38*$N$12,O38*$Q$12,R38*$T$12)</f>
        <v>1.7493674900188867</v>
      </c>
      <c r="X38" s="6">
        <f>SUM(D38*$E$12,M38*$N$12,P38*$Q$12,S38*$T$12)</f>
        <v>0.35591588099173588</v>
      </c>
      <c r="Y38" s="6" t="str">
        <f t="shared" si="23"/>
        <v>1.75 ± 0.36</v>
      </c>
      <c r="Z38" s="6"/>
    </row>
    <row r="39" spans="2:26" x14ac:dyDescent="0.25">
      <c r="U39" s="6"/>
      <c r="W39" s="6">
        <f>AVERAGE(W30:W38)</f>
        <v>1.7535914290555834</v>
      </c>
      <c r="X39" s="6">
        <f>AVERAGE(X30:X38)</f>
        <v>0.32203882043124055</v>
      </c>
      <c r="Y39" s="6" t="str">
        <f t="shared" si="23"/>
        <v>1,75 ± 0,32</v>
      </c>
      <c r="Z39" s="6"/>
    </row>
    <row r="41" spans="2:26" x14ac:dyDescent="0.25">
      <c r="C41" s="33" t="s">
        <v>18</v>
      </c>
      <c r="D41" s="33"/>
      <c r="E41" s="33"/>
      <c r="F41" s="33" t="s">
        <v>19</v>
      </c>
      <c r="G41" s="33"/>
      <c r="H41" s="33"/>
      <c r="I41" s="33" t="s">
        <v>20</v>
      </c>
      <c r="J41" s="33"/>
      <c r="K41" s="33"/>
      <c r="L41" s="33" t="s">
        <v>21</v>
      </c>
      <c r="M41" s="33"/>
      <c r="N41" s="33"/>
      <c r="O41" s="33" t="s">
        <v>22</v>
      </c>
      <c r="P41" s="33"/>
      <c r="Q41" s="33"/>
      <c r="R41" s="33" t="s">
        <v>23</v>
      </c>
      <c r="S41" s="33"/>
      <c r="T41" s="33"/>
      <c r="W41" s="32" t="s">
        <v>29</v>
      </c>
      <c r="X41" s="32"/>
      <c r="Y41" s="5"/>
      <c r="Z41" s="5"/>
    </row>
    <row r="42" spans="2:26" x14ac:dyDescent="0.25">
      <c r="B42" s="22" t="s">
        <v>0</v>
      </c>
      <c r="C42" s="10" t="s">
        <v>14</v>
      </c>
      <c r="D42" s="10" t="s">
        <v>15</v>
      </c>
      <c r="E42" s="10" t="s">
        <v>24</v>
      </c>
      <c r="F42" s="12" t="s">
        <v>14</v>
      </c>
      <c r="G42" s="12" t="s">
        <v>15</v>
      </c>
      <c r="H42" s="12" t="s">
        <v>24</v>
      </c>
      <c r="I42" s="14" t="s">
        <v>14</v>
      </c>
      <c r="J42" s="14" t="s">
        <v>15</v>
      </c>
      <c r="K42" s="14" t="s">
        <v>24</v>
      </c>
      <c r="L42" s="16" t="s">
        <v>14</v>
      </c>
      <c r="M42" s="16" t="s">
        <v>15</v>
      </c>
      <c r="N42" s="16" t="s">
        <v>24</v>
      </c>
      <c r="O42" s="18" t="s">
        <v>14</v>
      </c>
      <c r="P42" s="18" t="s">
        <v>15</v>
      </c>
      <c r="Q42" s="18" t="s">
        <v>24</v>
      </c>
      <c r="R42" s="20" t="s">
        <v>14</v>
      </c>
      <c r="S42" s="20" t="s">
        <v>15</v>
      </c>
      <c r="T42" s="20" t="s">
        <v>24</v>
      </c>
      <c r="U42" t="s">
        <v>27</v>
      </c>
      <c r="W42" t="s">
        <v>14</v>
      </c>
      <c r="X42" t="s">
        <v>28</v>
      </c>
    </row>
    <row r="43" spans="2:26" x14ac:dyDescent="0.25">
      <c r="B43" s="2">
        <v>5</v>
      </c>
      <c r="C43" s="11">
        <v>2.7018381567084799</v>
      </c>
      <c r="D43" s="11">
        <v>0.53830542667271797</v>
      </c>
      <c r="E43" s="11">
        <f t="shared" ref="E43:E51" si="24">E4</f>
        <v>0.22046009395656579</v>
      </c>
      <c r="F43" s="13">
        <v>2.7201642561246402</v>
      </c>
      <c r="G43" s="13">
        <v>0.41804871937537602</v>
      </c>
      <c r="H43" s="13">
        <f t="shared" ref="H43:H50" si="25">H4</f>
        <v>0.15779476163461476</v>
      </c>
      <c r="I43" s="15">
        <v>2.7344909220846101</v>
      </c>
      <c r="J43" s="15">
        <v>0.36657650862964603</v>
      </c>
      <c r="K43" s="15">
        <f t="shared" ref="K43:K50" si="26">K4</f>
        <v>0.20059153116056119</v>
      </c>
      <c r="L43" s="17">
        <v>2.73757528156845</v>
      </c>
      <c r="M43" s="17">
        <v>0.40157508287265198</v>
      </c>
      <c r="N43" s="17">
        <f t="shared" ref="N43:N51" si="27">N4</f>
        <v>7.5713438848553999E-2</v>
      </c>
      <c r="O43" s="19">
        <v>2.7327754202397099</v>
      </c>
      <c r="P43" s="19">
        <v>0.33191332101145499</v>
      </c>
      <c r="Q43" s="19">
        <f t="shared" ref="Q43:Q51" si="28">Q4</f>
        <v>0.21488261803532613</v>
      </c>
      <c r="R43" s="21">
        <v>2.7356617275786199</v>
      </c>
      <c r="S43" s="21">
        <v>0.37373235886893902</v>
      </c>
      <c r="T43" s="21">
        <f t="shared" ref="T43:T51" si="29">T4</f>
        <v>0.1305575563643781</v>
      </c>
      <c r="U43" s="6">
        <f>E43+H43+K43+N43+Q43+T43</f>
        <v>1</v>
      </c>
      <c r="W43" s="6">
        <f>SUM(C43*$E$4,F43*$H$4,I43*$K$4,L43*$N$4,O43*$Q$4,R43*$T$4)</f>
        <v>2.7250493709614401</v>
      </c>
      <c r="X43" s="6">
        <f>SUM(D43*$E$4,G43*$H$4,J43*$K$4,M43*$N$4,P43*$Q$4,S43*$T$4)</f>
        <v>0.40869352348874949</v>
      </c>
      <c r="Y43" s="6" t="str">
        <f>_xlfn.CONCAT(ROUND(W43,2)," ",$Y$1," ",ROUND(X43,2))</f>
        <v>2,73 ± 0,41</v>
      </c>
      <c r="Z43" s="6"/>
    </row>
    <row r="44" spans="2:26" x14ac:dyDescent="0.25">
      <c r="B44" s="2">
        <v>10</v>
      </c>
      <c r="C44" s="11">
        <v>2.75371491410958</v>
      </c>
      <c r="D44" s="11">
        <v>0.52617864941363501</v>
      </c>
      <c r="E44" s="11">
        <f t="shared" si="24"/>
        <v>0.22046009395656579</v>
      </c>
      <c r="F44" s="13">
        <v>2.75607608891585</v>
      </c>
      <c r="G44" s="13">
        <v>0.37982844239256303</v>
      </c>
      <c r="H44" s="13">
        <f t="shared" si="25"/>
        <v>0.15779476163461476</v>
      </c>
      <c r="I44" s="15">
        <v>2.7685141991625799</v>
      </c>
      <c r="J44" s="15">
        <v>0.30522571085809302</v>
      </c>
      <c r="K44" s="15">
        <f t="shared" si="26"/>
        <v>0.20059153116056119</v>
      </c>
      <c r="L44" s="17">
        <v>2.7777405042744601</v>
      </c>
      <c r="M44" s="17">
        <v>0.350642786648594</v>
      </c>
      <c r="N44" s="17">
        <f t="shared" si="27"/>
        <v>7.5713438848553999E-2</v>
      </c>
      <c r="O44" s="19">
        <v>2.7678492202388099</v>
      </c>
      <c r="P44" s="19">
        <v>0.31731549652145002</v>
      </c>
      <c r="Q44" s="19">
        <f t="shared" si="28"/>
        <v>0.21488261803532613</v>
      </c>
      <c r="R44" s="21">
        <v>2.7743238333465001</v>
      </c>
      <c r="S44" s="21">
        <v>0.31221828695030501</v>
      </c>
      <c r="T44" s="21">
        <f t="shared" si="29"/>
        <v>0.1305575563643781</v>
      </c>
      <c r="U44" s="6">
        <f t="shared" ref="U44:U51" si="30">E44+H44+K44+N44+Q44+T44</f>
        <v>1</v>
      </c>
      <c r="W44" s="6">
        <f>SUM(C44*$E$5,F44*$H$5,I44*$K$5,L44*$N$5,O44*$Q$5,R44*$T$5)</f>
        <v>2.7646030332659697</v>
      </c>
      <c r="X44" s="6">
        <f>SUM(D44*$E$5,G44*$H$5,J44*$K$5,M44*$N$5,P44*$Q$5,S44*$T$5)</f>
        <v>0.37265843812446348</v>
      </c>
      <c r="Y44" s="6" t="str">
        <f t="shared" ref="Y44:Y51" si="31">_xlfn.CONCAT(ROUND(W44,2)," ",$Y$1," ",ROUND(X44,2))</f>
        <v>2.76 ± 0.37</v>
      </c>
      <c r="Z44" s="6"/>
    </row>
    <row r="45" spans="2:26" x14ac:dyDescent="0.25">
      <c r="B45" s="2">
        <v>15</v>
      </c>
      <c r="C45" s="11">
        <v>2.79244864057191</v>
      </c>
      <c r="D45" s="11">
        <v>0.497357916536597</v>
      </c>
      <c r="E45" s="11">
        <f t="shared" si="24"/>
        <v>0.22046009395656579</v>
      </c>
      <c r="F45" s="13">
        <v>2.79525367278135</v>
      </c>
      <c r="G45" s="13">
        <v>0.383799632067444</v>
      </c>
      <c r="H45" s="13">
        <f t="shared" si="25"/>
        <v>0.15779476163461476</v>
      </c>
      <c r="I45" s="15">
        <v>2.80678435497448</v>
      </c>
      <c r="J45" s="15">
        <v>0.333614362084028</v>
      </c>
      <c r="K45" s="15">
        <f t="shared" si="26"/>
        <v>0.20059153116056119</v>
      </c>
      <c r="L45" s="17">
        <v>2.8035267258172301</v>
      </c>
      <c r="M45" s="17">
        <v>0.38215092369214598</v>
      </c>
      <c r="N45" s="17">
        <f t="shared" si="27"/>
        <v>7.5713438848553999E-2</v>
      </c>
      <c r="O45" s="19">
        <v>2.7941505388889198</v>
      </c>
      <c r="P45" s="19">
        <v>0.312614985222255</v>
      </c>
      <c r="Q45" s="19">
        <f t="shared" si="28"/>
        <v>0.21488261803532613</v>
      </c>
      <c r="R45" s="21">
        <v>2.8083068292807898</v>
      </c>
      <c r="S45" s="21">
        <v>0.35196141519346402</v>
      </c>
      <c r="T45" s="21">
        <f t="shared" si="29"/>
        <v>0.1305575563643781</v>
      </c>
      <c r="U45" s="6">
        <f t="shared" si="30"/>
        <v>1</v>
      </c>
      <c r="W45" s="6">
        <f>SUM(C45*$E$6,F45*$H$6,I45*$K$6,L45*$N$6,O45*$Q$6,R45*$T$6)</f>
        <v>2.7990417575250341</v>
      </c>
      <c r="X45" s="6">
        <f>SUM(D45*$E$6,G45*$H$6,J45*$K$6,M45*$N$6,P45*$Q$6,S45*$T$6)</f>
        <v>0.37919006953054785</v>
      </c>
      <c r="Y45" s="6" t="str">
        <f t="shared" si="31"/>
        <v>2.8 ± 0.38</v>
      </c>
      <c r="Z45" s="6"/>
    </row>
    <row r="46" spans="2:26" x14ac:dyDescent="0.25">
      <c r="B46" s="2">
        <v>20</v>
      </c>
      <c r="C46" s="11">
        <v>2.8285851046346999</v>
      </c>
      <c r="D46" s="11">
        <v>0.52390861805038902</v>
      </c>
      <c r="E46" s="11">
        <f t="shared" si="24"/>
        <v>0.22046009395656579</v>
      </c>
      <c r="F46" s="13">
        <v>2.8372662298690998</v>
      </c>
      <c r="G46" s="13">
        <v>0.37123789116428801</v>
      </c>
      <c r="H46" s="13">
        <f t="shared" si="25"/>
        <v>0.15779476163461476</v>
      </c>
      <c r="I46" s="15">
        <v>2.84593317068664</v>
      </c>
      <c r="J46" s="15">
        <v>0.37454116280688898</v>
      </c>
      <c r="K46" s="15">
        <f t="shared" si="26"/>
        <v>0.20059153116056119</v>
      </c>
      <c r="L46" s="17">
        <v>2.84081731164909</v>
      </c>
      <c r="M46" s="17">
        <v>0.42942180791774898</v>
      </c>
      <c r="N46" s="17">
        <f t="shared" si="27"/>
        <v>7.5713438848553999E-2</v>
      </c>
      <c r="O46" s="19">
        <v>2.8271867338532402</v>
      </c>
      <c r="P46" s="19">
        <v>0.35605315466066401</v>
      </c>
      <c r="Q46" s="19">
        <f t="shared" si="28"/>
        <v>0.21488261803532613</v>
      </c>
      <c r="R46" s="21">
        <v>2.8380939365435398</v>
      </c>
      <c r="S46" s="21">
        <v>0.35404713098191898</v>
      </c>
      <c r="T46" s="21">
        <f t="shared" si="29"/>
        <v>0.1305575563643781</v>
      </c>
      <c r="U46" s="6">
        <f t="shared" si="30"/>
        <v>1</v>
      </c>
      <c r="W46" s="6">
        <f>SUM(C46*$E$7,F46*$H$7,I46*$K$7,L46*$N$7,O46*$Q$7,R46*$T$7)</f>
        <v>2.8353019225949758</v>
      </c>
      <c r="X46" s="6">
        <f>SUM(D46*$E$7,G46*$H$7,J46*$K$7,M46*$N$7,P46*$Q$7,S46*$T$7)</f>
        <v>0.40445628712219472</v>
      </c>
      <c r="Y46" s="6" t="str">
        <f t="shared" si="31"/>
        <v>2.84 ± 0.4</v>
      </c>
      <c r="Z46" s="6"/>
    </row>
    <row r="47" spans="2:26" x14ac:dyDescent="0.25">
      <c r="B47" s="2">
        <v>25</v>
      </c>
      <c r="C47" s="11">
        <v>2.8555832249967699</v>
      </c>
      <c r="D47" s="11">
        <v>0.54886880048266595</v>
      </c>
      <c r="E47" s="11">
        <f t="shared" si="24"/>
        <v>0.22046009395656579</v>
      </c>
      <c r="F47" s="13">
        <v>2.8804932770695002</v>
      </c>
      <c r="G47" s="13">
        <v>0.39124543476136803</v>
      </c>
      <c r="H47" s="13">
        <f t="shared" si="25"/>
        <v>0.15779476163461476</v>
      </c>
      <c r="I47" s="15">
        <v>2.8806976877233699</v>
      </c>
      <c r="J47" s="15">
        <v>0.37546327705745802</v>
      </c>
      <c r="K47" s="15">
        <f t="shared" si="26"/>
        <v>0.20059153116056119</v>
      </c>
      <c r="L47" s="17">
        <v>2.8733554061223501</v>
      </c>
      <c r="M47" s="17">
        <v>0.37938623500916302</v>
      </c>
      <c r="N47" s="17">
        <f t="shared" si="27"/>
        <v>7.5713438848553999E-2</v>
      </c>
      <c r="O47" s="19">
        <v>2.8609925474815499</v>
      </c>
      <c r="P47" s="19">
        <v>0.386922581847012</v>
      </c>
      <c r="Q47" s="19">
        <f t="shared" si="28"/>
        <v>0.21488261803532613</v>
      </c>
      <c r="R47" s="21">
        <v>2.8742755206636899</v>
      </c>
      <c r="S47" s="21">
        <v>0.36832227322386302</v>
      </c>
      <c r="T47" s="21">
        <f t="shared" si="29"/>
        <v>0.1305575563643781</v>
      </c>
      <c r="U47" s="6">
        <f t="shared" si="30"/>
        <v>1</v>
      </c>
      <c r="W47" s="6">
        <f>SUM(C47*$E$8,F47*$H$8,I47*$K$8,L47*$N$8,O47*$Q$8,R47*$T$8)</f>
        <v>2.869500032029793</v>
      </c>
      <c r="X47" s="6">
        <f>SUM(D47*$E$8,G47*$H$8,J47*$K$8,M47*$N$8,P47*$Q$8,S47*$T$8)</f>
        <v>0.41800973089785842</v>
      </c>
      <c r="Y47" s="6" t="str">
        <f t="shared" si="31"/>
        <v>2.87 ± 0.42</v>
      </c>
      <c r="Z47" s="6"/>
    </row>
    <row r="48" spans="2:26" x14ac:dyDescent="0.25">
      <c r="B48" s="2">
        <v>30</v>
      </c>
      <c r="C48" s="11">
        <v>2.8820258088541499</v>
      </c>
      <c r="D48" s="11">
        <v>0.59839042095676198</v>
      </c>
      <c r="E48" s="11">
        <f t="shared" si="24"/>
        <v>0.22046009395656579</v>
      </c>
      <c r="F48" s="13">
        <v>2.9244156722104102</v>
      </c>
      <c r="G48" s="13">
        <v>0.43972270724559798</v>
      </c>
      <c r="H48" s="13">
        <f t="shared" si="25"/>
        <v>0.15779476163461476</v>
      </c>
      <c r="I48" s="15">
        <v>2.9227010139058098</v>
      </c>
      <c r="J48" s="15">
        <v>0.37783070696977</v>
      </c>
      <c r="K48" s="15">
        <f t="shared" si="26"/>
        <v>0.20059153116056119</v>
      </c>
      <c r="L48" s="17">
        <v>2.9118424878161102</v>
      </c>
      <c r="M48" s="17">
        <v>0.32591365928063798</v>
      </c>
      <c r="N48" s="17">
        <f t="shared" si="27"/>
        <v>7.5713438848553999E-2</v>
      </c>
      <c r="O48" s="19">
        <v>2.8964446275075901</v>
      </c>
      <c r="P48" s="19">
        <v>0.40322971674465402</v>
      </c>
      <c r="Q48" s="19">
        <f t="shared" si="28"/>
        <v>0.21488261803532613</v>
      </c>
      <c r="R48" s="21">
        <v>2.91372864411515</v>
      </c>
      <c r="S48" s="21">
        <v>0.38177930920183101</v>
      </c>
      <c r="T48" s="21">
        <f t="shared" si="29"/>
        <v>0.1305575563643781</v>
      </c>
      <c r="U48" s="6">
        <f t="shared" si="30"/>
        <v>1</v>
      </c>
      <c r="W48" s="6">
        <f>SUM(C48*$E$9,F48*$H$9,I48*$K$9,L48*$N$9,O48*$Q$9,R48*$T$9)</f>
        <v>2.9063687304017365</v>
      </c>
      <c r="X48" s="6">
        <f>SUM(D48*$E$9,G48*$H$9,J48*$K$9,M48*$N$9,P48*$Q$9,S48*$T$9)</f>
        <v>0.43826406302798548</v>
      </c>
      <c r="Y48" s="6" t="str">
        <f t="shared" si="31"/>
        <v>2.91 ± 0.44</v>
      </c>
      <c r="Z48" s="6"/>
    </row>
    <row r="49" spans="2:26" x14ac:dyDescent="0.25">
      <c r="B49" s="2">
        <v>35</v>
      </c>
      <c r="C49" s="11">
        <v>2.9083233714797601</v>
      </c>
      <c r="D49" s="11">
        <v>0.57495038055791003</v>
      </c>
      <c r="E49" s="11">
        <f t="shared" si="24"/>
        <v>0.22046009395656579</v>
      </c>
      <c r="F49" s="13">
        <v>2.94863010387476</v>
      </c>
      <c r="G49" s="13">
        <v>0.473642419481625</v>
      </c>
      <c r="H49" s="13">
        <f t="shared" si="25"/>
        <v>0.15779476163461476</v>
      </c>
      <c r="I49" s="15">
        <v>2.9637089289357399</v>
      </c>
      <c r="J49" s="15">
        <v>0.39796401486659799</v>
      </c>
      <c r="K49" s="15">
        <f t="shared" si="26"/>
        <v>0.20059153116056119</v>
      </c>
      <c r="L49" s="17">
        <v>2.9426580258074502</v>
      </c>
      <c r="M49" s="17">
        <v>0.35399857451570699</v>
      </c>
      <c r="N49" s="17">
        <f t="shared" si="27"/>
        <v>7.5713438848553999E-2</v>
      </c>
      <c r="O49" s="19">
        <v>2.9322799573170601</v>
      </c>
      <c r="P49" s="19">
        <v>0.40416614219352998</v>
      </c>
      <c r="Q49" s="19">
        <f t="shared" si="28"/>
        <v>0.21488261803532613</v>
      </c>
      <c r="R49" s="21">
        <v>2.9561964395638398</v>
      </c>
      <c r="S49" s="21">
        <v>0.38241761349318198</v>
      </c>
      <c r="T49" s="21">
        <f t="shared" si="29"/>
        <v>0.1305575563643781</v>
      </c>
      <c r="U49" s="6">
        <f t="shared" si="30"/>
        <v>1</v>
      </c>
      <c r="W49" s="6">
        <f>SUM(C49*$E$10,F49*$H$10,I49*$K$10,L49*$N$10,O49*$Q$10,R49*$T$10)</f>
        <v>2.9397910759040311</v>
      </c>
      <c r="X49" s="6">
        <f>SUM(D49*$E$10,G49*$H$10,J49*$K$10,M49*$N$10,P49*$Q$10,S49*$T$10)</f>
        <v>0.44489835599742156</v>
      </c>
      <c r="Y49" s="6" t="str">
        <f t="shared" si="31"/>
        <v>2.94 ± 0.44</v>
      </c>
      <c r="Z49" s="6"/>
    </row>
    <row r="50" spans="2:26" x14ac:dyDescent="0.25">
      <c r="B50" s="2">
        <v>40</v>
      </c>
      <c r="C50" s="11">
        <v>2.9116396369086401</v>
      </c>
      <c r="D50" s="11">
        <v>0.598824625398788</v>
      </c>
      <c r="E50" s="11">
        <f t="shared" si="24"/>
        <v>0.22046009395656579</v>
      </c>
      <c r="F50" s="13">
        <v>2.9543740980230502</v>
      </c>
      <c r="G50" s="13">
        <v>0.51015876103318902</v>
      </c>
      <c r="H50" s="13">
        <f t="shared" si="25"/>
        <v>0.15779476163461476</v>
      </c>
      <c r="I50" s="15">
        <v>2.9882372455388899</v>
      </c>
      <c r="J50" s="15">
        <v>0.40469385520838203</v>
      </c>
      <c r="K50" s="15">
        <f t="shared" si="26"/>
        <v>0.20059153116056119</v>
      </c>
      <c r="L50" s="17">
        <v>2.9692361262673201</v>
      </c>
      <c r="M50" s="17">
        <v>0.42963995214981299</v>
      </c>
      <c r="N50" s="17">
        <f t="shared" si="27"/>
        <v>7.5713438848553999E-2</v>
      </c>
      <c r="O50" s="19">
        <v>2.97897013709375</v>
      </c>
      <c r="P50" s="19">
        <v>0.369413284086266</v>
      </c>
      <c r="Q50" s="19">
        <f t="shared" si="28"/>
        <v>0.21488261803532613</v>
      </c>
      <c r="R50" s="21">
        <v>2.9814043081311898</v>
      </c>
      <c r="S50" s="21">
        <v>0.390502481500902</v>
      </c>
      <c r="T50" s="21">
        <f t="shared" si="29"/>
        <v>0.1305575563643781</v>
      </c>
      <c r="U50" s="6">
        <f t="shared" si="30"/>
        <v>1</v>
      </c>
      <c r="W50" s="6">
        <f>SUM(C50*$E$11,F50*$H$11,I50*$K$11,L50*$N$11,O50*$Q$11,R50*$T$11)</f>
        <v>2.9616850300358859</v>
      </c>
      <c r="X50" s="6">
        <f>SUM(D50*$E$11,G50*$H$11,J50*$K$11,M50*$N$11,P50*$Q$11,S50*$T$11)</f>
        <v>0.45658853494394303</v>
      </c>
      <c r="Y50" s="6" t="str">
        <f t="shared" si="31"/>
        <v>2.96 ± 0.46</v>
      </c>
      <c r="Z50" s="6"/>
    </row>
    <row r="51" spans="2:26" x14ac:dyDescent="0.25">
      <c r="B51" s="2">
        <v>45</v>
      </c>
      <c r="C51" s="11">
        <v>2.8994159165559799</v>
      </c>
      <c r="D51" s="11">
        <v>0.63367911314261405</v>
      </c>
      <c r="E51" s="11">
        <f t="shared" si="24"/>
        <v>0.34360253136890628</v>
      </c>
      <c r="F51" s="13"/>
      <c r="G51" s="13"/>
      <c r="H51" s="13"/>
      <c r="I51" s="15"/>
      <c r="J51" s="15"/>
      <c r="K51" s="15"/>
      <c r="L51" s="17">
        <v>2.9738251410259302</v>
      </c>
      <c r="M51" s="17">
        <v>0.461102417773395</v>
      </c>
      <c r="N51" s="17">
        <f t="shared" si="27"/>
        <v>0.11800470906146618</v>
      </c>
      <c r="O51" s="19">
        <v>3.0074675274187999</v>
      </c>
      <c r="P51" s="19">
        <v>0.356607272942846</v>
      </c>
      <c r="Q51" s="19">
        <f t="shared" si="28"/>
        <v>0.33490964364127679</v>
      </c>
      <c r="R51" s="21">
        <v>2.97476933264161</v>
      </c>
      <c r="S51" s="21">
        <v>0.38362293195365299</v>
      </c>
      <c r="T51" s="21">
        <f t="shared" si="29"/>
        <v>0.20348311592835075</v>
      </c>
      <c r="U51" s="6">
        <f t="shared" si="30"/>
        <v>1</v>
      </c>
      <c r="W51" s="6">
        <f>SUM(C51*$E$12,L51*$N$12,O51*$Q$12,R51*$T$12)</f>
        <v>2.959717229830928</v>
      </c>
      <c r="X51" s="6">
        <f>SUM(D51*$E$12,M51*$N$12,P51*$Q$12,S51*$T$12)</f>
        <v>0.46963800824496893</v>
      </c>
      <c r="Y51" s="6" t="str">
        <f t="shared" si="31"/>
        <v>2.96 ± 0.47</v>
      </c>
      <c r="Z51" s="6"/>
    </row>
    <row r="52" spans="2:26" x14ac:dyDescent="0.25">
      <c r="W52" s="6">
        <f>AVERAGE(W43:W51)</f>
        <v>2.8623397980610883</v>
      </c>
      <c r="X52" s="6">
        <f>AVERAGE(X43:X51)</f>
        <v>0.42137744570868141</v>
      </c>
      <c r="Y52" s="6" t="str">
        <f>_xlfn.CONCAT(ROUND(W52,2)," ",$Y$1," ",ROUND(X52,2))</f>
        <v>2,86 ± 0,42</v>
      </c>
    </row>
  </sheetData>
  <mergeCells count="30">
    <mergeCell ref="C28:E28"/>
    <mergeCell ref="F28:H28"/>
    <mergeCell ref="I28:K28"/>
    <mergeCell ref="AD3:AD8"/>
    <mergeCell ref="AE3:AE8"/>
    <mergeCell ref="C15:E15"/>
    <mergeCell ref="F15:H15"/>
    <mergeCell ref="I15:K15"/>
    <mergeCell ref="L15:N15"/>
    <mergeCell ref="O15:Q15"/>
    <mergeCell ref="C2:E2"/>
    <mergeCell ref="F2:H2"/>
    <mergeCell ref="I2:K2"/>
    <mergeCell ref="L2:N2"/>
    <mergeCell ref="O2:Q2"/>
    <mergeCell ref="C41:E41"/>
    <mergeCell ref="F41:H41"/>
    <mergeCell ref="I41:K41"/>
    <mergeCell ref="L41:N41"/>
    <mergeCell ref="O41:Q41"/>
    <mergeCell ref="W2:X2"/>
    <mergeCell ref="W15:X15"/>
    <mergeCell ref="W28:X28"/>
    <mergeCell ref="W41:X41"/>
    <mergeCell ref="L28:N28"/>
    <mergeCell ref="O28:Q28"/>
    <mergeCell ref="R28:T28"/>
    <mergeCell ref="R41:T41"/>
    <mergeCell ref="R2:T2"/>
    <mergeCell ref="R15:T1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AEA58-30BF-40C9-8BF7-A8B4D855A1D3}">
  <dimension ref="A1:O23"/>
  <sheetViews>
    <sheetView workbookViewId="0">
      <selection activeCell="P13" sqref="P13"/>
    </sheetView>
  </sheetViews>
  <sheetFormatPr baseColWidth="10" defaultRowHeight="15" x14ac:dyDescent="0.25"/>
  <cols>
    <col min="11" max="11" width="8.42578125" customWidth="1"/>
    <col min="12" max="15" width="14.7109375" customWidth="1"/>
    <col min="16" max="16" width="12.28515625" customWidth="1"/>
  </cols>
  <sheetData>
    <row r="1" spans="1:15" x14ac:dyDescent="0.25">
      <c r="A1" t="s">
        <v>0</v>
      </c>
      <c r="B1" t="s">
        <v>1</v>
      </c>
      <c r="C1" t="s">
        <v>33</v>
      </c>
      <c r="D1" t="s">
        <v>3</v>
      </c>
      <c r="E1" t="s">
        <v>34</v>
      </c>
      <c r="F1" t="s">
        <v>5</v>
      </c>
      <c r="G1" t="s">
        <v>35</v>
      </c>
      <c r="H1" t="s">
        <v>14</v>
      </c>
      <c r="I1" t="s">
        <v>36</v>
      </c>
      <c r="M1" t="s">
        <v>6</v>
      </c>
    </row>
    <row r="2" spans="1:15" x14ac:dyDescent="0.25">
      <c r="A2">
        <v>5</v>
      </c>
      <c r="B2" s="6">
        <v>6.038237249196821</v>
      </c>
      <c r="C2" s="6">
        <v>0.26609952071752391</v>
      </c>
      <c r="D2" s="6">
        <v>3.4563422620041</v>
      </c>
      <c r="E2" s="6">
        <v>0.18323384162862019</v>
      </c>
      <c r="F2" s="6">
        <v>1.7471378903376475</v>
      </c>
      <c r="G2" s="6">
        <v>0.32389185869973863</v>
      </c>
      <c r="H2" s="6">
        <v>2.7250493709614401</v>
      </c>
      <c r="I2" s="6">
        <v>0.40869352348874949</v>
      </c>
    </row>
    <row r="3" spans="1:15" x14ac:dyDescent="0.25">
      <c r="A3">
        <v>10</v>
      </c>
      <c r="B3" s="6">
        <v>6.2154797745270525</v>
      </c>
      <c r="C3" s="6">
        <v>0.24122908103392923</v>
      </c>
      <c r="D3" s="6">
        <v>3.5458119564989383</v>
      </c>
      <c r="E3" s="6">
        <v>0.15757901192778895</v>
      </c>
      <c r="F3" s="6">
        <v>1.7530018345253957</v>
      </c>
      <c r="G3" s="6">
        <v>0.28842792447806398</v>
      </c>
      <c r="H3" s="6">
        <v>2.7646030332659697</v>
      </c>
      <c r="I3" s="6">
        <v>0.37265843812446348</v>
      </c>
    </row>
    <row r="4" spans="1:15" x14ac:dyDescent="0.25">
      <c r="A4">
        <v>15</v>
      </c>
      <c r="B4" s="6">
        <v>6.3617465905467441</v>
      </c>
      <c r="C4" s="6">
        <v>0.24535314992584176</v>
      </c>
      <c r="D4" s="6">
        <v>3.643065294701227</v>
      </c>
      <c r="E4" s="6">
        <v>0.14659936790094408</v>
      </c>
      <c r="F4" s="6">
        <v>1.746432045537831</v>
      </c>
      <c r="G4" s="6">
        <v>0.28586441710030419</v>
      </c>
      <c r="H4" s="6">
        <v>2.7990417575250341</v>
      </c>
      <c r="I4" s="6">
        <v>0.37919006953054785</v>
      </c>
    </row>
    <row r="5" spans="1:15" x14ac:dyDescent="0.25">
      <c r="A5">
        <v>20</v>
      </c>
      <c r="B5" s="6">
        <v>6.5088216503827496</v>
      </c>
      <c r="C5" s="6">
        <v>0.26295990405794734</v>
      </c>
      <c r="D5" s="6">
        <v>3.7170331805591679</v>
      </c>
      <c r="E5" s="6">
        <v>0.15912165227366651</v>
      </c>
      <c r="F5" s="6">
        <v>1.7514515339597951</v>
      </c>
      <c r="G5" s="6">
        <v>0.3075001306259712</v>
      </c>
      <c r="H5" s="6">
        <v>2.8353019225949758</v>
      </c>
      <c r="I5" s="6">
        <v>0.40445628712219472</v>
      </c>
    </row>
    <row r="6" spans="1:15" x14ac:dyDescent="0.25">
      <c r="A6">
        <v>25</v>
      </c>
      <c r="B6" s="6">
        <v>6.641783017121508</v>
      </c>
      <c r="C6" s="6">
        <v>0.27257358951695176</v>
      </c>
      <c r="D6" s="6">
        <v>3.7762024297275567</v>
      </c>
      <c r="E6" s="6">
        <v>0.17163686124354857</v>
      </c>
      <c r="F6" s="6">
        <v>1.7594032573434433</v>
      </c>
      <c r="G6" s="6">
        <v>0.32263494254097042</v>
      </c>
      <c r="H6" s="6">
        <v>2.869500032029793</v>
      </c>
      <c r="I6" s="6">
        <v>0.41800973089785842</v>
      </c>
    </row>
    <row r="7" spans="1:15" x14ac:dyDescent="0.25">
      <c r="A7">
        <v>30</v>
      </c>
      <c r="B7" s="6">
        <v>6.7795352158028965</v>
      </c>
      <c r="C7" s="6">
        <v>0.28740376533825024</v>
      </c>
      <c r="D7" s="6">
        <v>3.8445785313482652</v>
      </c>
      <c r="E7" s="6">
        <v>0.16795542943281719</v>
      </c>
      <c r="F7" s="6">
        <v>1.7640982323127443</v>
      </c>
      <c r="G7" s="6">
        <v>0.33336153109631445</v>
      </c>
      <c r="H7" s="6">
        <v>2.9063687304017365</v>
      </c>
      <c r="I7" s="6">
        <v>0.43826406302798548</v>
      </c>
    </row>
    <row r="8" spans="1:15" x14ac:dyDescent="0.25">
      <c r="A8">
        <v>35</v>
      </c>
      <c r="B8" s="6">
        <v>6.9001505961386504</v>
      </c>
      <c r="C8" s="6">
        <v>0.29177924169468594</v>
      </c>
      <c r="D8" s="6">
        <v>3.9269581167363152</v>
      </c>
      <c r="E8" s="6">
        <v>0.16248082409580725</v>
      </c>
      <c r="F8" s="6">
        <v>1.7581064378844613</v>
      </c>
      <c r="G8" s="6">
        <v>0.33430057642910577</v>
      </c>
      <c r="H8" s="6">
        <v>2.9397910759040311</v>
      </c>
      <c r="I8" s="6">
        <v>0.44489835599742156</v>
      </c>
    </row>
    <row r="9" spans="1:15" x14ac:dyDescent="0.25">
      <c r="A9">
        <v>40</v>
      </c>
      <c r="B9" s="6">
        <v>6.9765923782246206</v>
      </c>
      <c r="C9" s="6">
        <v>0.3004379597106559</v>
      </c>
      <c r="D9" s="6">
        <v>3.9814376538628031</v>
      </c>
      <c r="E9" s="6">
        <v>0.17193307834919541</v>
      </c>
      <c r="F9" s="6">
        <v>1.7533241395800472</v>
      </c>
      <c r="G9" s="6">
        <v>0.34645212191896024</v>
      </c>
      <c r="H9" s="6">
        <v>2.9616850300358859</v>
      </c>
      <c r="I9" s="6">
        <v>0.45658853494394303</v>
      </c>
    </row>
    <row r="10" spans="1:15" x14ac:dyDescent="0.25">
      <c r="A10">
        <v>45</v>
      </c>
      <c r="B10" s="6">
        <v>6.9677230627531959</v>
      </c>
      <c r="C10" s="6">
        <v>0.31098070295803892</v>
      </c>
      <c r="D10" s="6">
        <v>3.9854902400551038</v>
      </c>
      <c r="E10" s="6">
        <v>0.17164610001396111</v>
      </c>
      <c r="F10" s="6">
        <v>1.7493674900188867</v>
      </c>
      <c r="G10" s="6">
        <v>0.35591588099173588</v>
      </c>
      <c r="H10" s="6">
        <v>2.959717229830928</v>
      </c>
      <c r="I10" s="6">
        <v>0.46963800824496893</v>
      </c>
    </row>
    <row r="11" spans="1:15" s="6" customFormat="1" x14ac:dyDescent="0.25">
      <c r="B11" s="6">
        <v>6.5829341850395764</v>
      </c>
      <c r="C11" s="6">
        <v>0.273543223001596</v>
      </c>
      <c r="D11" s="6">
        <v>3.7554445666147491</v>
      </c>
      <c r="E11" s="6">
        <v>0.16517917916160554</v>
      </c>
      <c r="F11" s="6">
        <v>1.7535914290555834</v>
      </c>
      <c r="G11" s="6">
        <v>0.32203882043124055</v>
      </c>
      <c r="H11" s="6">
        <v>2.8623397980610883</v>
      </c>
      <c r="I11" s="6">
        <v>0.42137744570868141</v>
      </c>
    </row>
    <row r="12" spans="1:15" ht="16.5" customHeight="1" x14ac:dyDescent="0.25">
      <c r="K12" s="38" t="s">
        <v>78</v>
      </c>
      <c r="L12" s="39"/>
      <c r="M12" s="39"/>
      <c r="N12" s="39"/>
      <c r="O12" s="40"/>
    </row>
    <row r="13" spans="1:15" ht="38.25" customHeight="1" x14ac:dyDescent="0.35">
      <c r="A13" s="3" t="s">
        <v>0</v>
      </c>
      <c r="B13" s="27" t="s">
        <v>1</v>
      </c>
      <c r="C13" s="27"/>
      <c r="D13" s="27" t="s">
        <v>3</v>
      </c>
      <c r="E13" s="27"/>
      <c r="F13" s="28" t="s">
        <v>5</v>
      </c>
      <c r="G13" s="29"/>
      <c r="H13" s="28" t="s">
        <v>14</v>
      </c>
      <c r="I13" s="29"/>
      <c r="K13" s="25" t="s">
        <v>38</v>
      </c>
      <c r="L13" s="25" t="s">
        <v>37</v>
      </c>
      <c r="M13" s="25" t="s">
        <v>39</v>
      </c>
      <c r="N13" s="25" t="s">
        <v>5</v>
      </c>
      <c r="O13" s="25" t="s">
        <v>40</v>
      </c>
    </row>
    <row r="14" spans="1:15" ht="23.25" x14ac:dyDescent="0.35">
      <c r="A14" s="3">
        <v>5</v>
      </c>
      <c r="B14" s="26" t="str">
        <f>_xlfn.CONCAT(ROUND(B2,2)," ",$M$1," ",ROUND(C2,2))</f>
        <v>6,04 ± 0,27</v>
      </c>
      <c r="C14" s="26"/>
      <c r="D14" s="26" t="str">
        <f>_xlfn.CONCAT(ROUND(D2,2)," ",$M$1," ",ROUND(E2,2))</f>
        <v>3,46 ± 0,18</v>
      </c>
      <c r="E14" s="26"/>
      <c r="F14" s="26" t="str">
        <f>_xlfn.CONCAT(ROUND(F2,2)," ",$M$1," ",ROUND(G2,2))</f>
        <v>1,75 ± 0,32</v>
      </c>
      <c r="G14" s="26"/>
      <c r="H14" s="26" t="str">
        <f>_xlfn.CONCAT(ROUND(H2,2)," ",$M$1," ",ROUND(I2,2))</f>
        <v>2,73 ± 0,41</v>
      </c>
      <c r="I14" s="26"/>
      <c r="K14" s="23">
        <v>5</v>
      </c>
      <c r="L14" s="24" t="s">
        <v>41</v>
      </c>
      <c r="M14" s="24" t="s">
        <v>42</v>
      </c>
      <c r="N14" s="24" t="s">
        <v>43</v>
      </c>
      <c r="O14" s="24" t="s">
        <v>44</v>
      </c>
    </row>
    <row r="15" spans="1:15" ht="23.25" x14ac:dyDescent="0.35">
      <c r="A15" s="3">
        <v>10</v>
      </c>
      <c r="B15" s="26" t="str">
        <f t="shared" ref="B15:B23" si="0">_xlfn.CONCAT(ROUND(B3,2)," ",$M$1," ",ROUND(C3,2))</f>
        <v>6,22 ± 0,24</v>
      </c>
      <c r="C15" s="26"/>
      <c r="D15" s="26" t="str">
        <f t="shared" ref="D15:D23" si="1">_xlfn.CONCAT(ROUND(D3,2)," ",$M$1," ",ROUND(E3,2))</f>
        <v>3,55 ± 0,16</v>
      </c>
      <c r="E15" s="26"/>
      <c r="F15" s="26" t="str">
        <f t="shared" ref="F15:F23" si="2">_xlfn.CONCAT(ROUND(F3,2)," ",$M$1," ",ROUND(G3,2))</f>
        <v>1,75 ± 0,29</v>
      </c>
      <c r="G15" s="26"/>
      <c r="H15" s="26" t="str">
        <f t="shared" ref="H15:H23" si="3">_xlfn.CONCAT(ROUND(H3,2)," ",$M$1," ",ROUND(I3,2))</f>
        <v>2,76 ± 0,37</v>
      </c>
      <c r="I15" s="26"/>
      <c r="K15" s="23">
        <v>10</v>
      </c>
      <c r="L15" s="24" t="s">
        <v>45</v>
      </c>
      <c r="M15" s="24" t="s">
        <v>46</v>
      </c>
      <c r="N15" s="24" t="s">
        <v>47</v>
      </c>
      <c r="O15" s="24" t="s">
        <v>48</v>
      </c>
    </row>
    <row r="16" spans="1:15" ht="23.25" x14ac:dyDescent="0.35">
      <c r="A16" s="3">
        <v>15</v>
      </c>
      <c r="B16" s="26" t="str">
        <f t="shared" si="0"/>
        <v>6,36 ± 0,25</v>
      </c>
      <c r="C16" s="26"/>
      <c r="D16" s="26" t="str">
        <f t="shared" si="1"/>
        <v>3,64 ± 0,15</v>
      </c>
      <c r="E16" s="26"/>
      <c r="F16" s="26" t="str">
        <f t="shared" si="2"/>
        <v>1,75 ± 0,29</v>
      </c>
      <c r="G16" s="26"/>
      <c r="H16" s="26" t="str">
        <f t="shared" si="3"/>
        <v>2,8 ± 0,38</v>
      </c>
      <c r="I16" s="26"/>
      <c r="K16" s="23">
        <v>15</v>
      </c>
      <c r="L16" s="24" t="s">
        <v>49</v>
      </c>
      <c r="M16" s="24" t="s">
        <v>50</v>
      </c>
      <c r="N16" s="24" t="s">
        <v>47</v>
      </c>
      <c r="O16" s="24" t="s">
        <v>51</v>
      </c>
    </row>
    <row r="17" spans="1:15" ht="23.25" x14ac:dyDescent="0.35">
      <c r="A17" s="3">
        <v>20</v>
      </c>
      <c r="B17" s="26" t="str">
        <f t="shared" si="0"/>
        <v>6,51 ± 0,26</v>
      </c>
      <c r="C17" s="26"/>
      <c r="D17" s="26" t="str">
        <f t="shared" si="1"/>
        <v>3,72 ± 0,16</v>
      </c>
      <c r="E17" s="26"/>
      <c r="F17" s="26" t="str">
        <f t="shared" si="2"/>
        <v>1,75 ± 0,31</v>
      </c>
      <c r="G17" s="26"/>
      <c r="H17" s="26" t="str">
        <f t="shared" si="3"/>
        <v>2,84 ± 0,4</v>
      </c>
      <c r="I17" s="26"/>
      <c r="K17" s="23">
        <v>20</v>
      </c>
      <c r="L17" s="24" t="s">
        <v>52</v>
      </c>
      <c r="M17" s="24" t="s">
        <v>53</v>
      </c>
      <c r="N17" s="24" t="s">
        <v>54</v>
      </c>
      <c r="O17" s="24" t="s">
        <v>55</v>
      </c>
    </row>
    <row r="18" spans="1:15" ht="23.25" x14ac:dyDescent="0.35">
      <c r="A18" s="3">
        <v>25</v>
      </c>
      <c r="B18" s="26" t="str">
        <f t="shared" si="0"/>
        <v>6,64 ± 0,27</v>
      </c>
      <c r="C18" s="26"/>
      <c r="D18" s="26" t="str">
        <f t="shared" si="1"/>
        <v>3,78 ± 0,17</v>
      </c>
      <c r="E18" s="26"/>
      <c r="F18" s="26" t="str">
        <f t="shared" si="2"/>
        <v>1,76 ± 0,32</v>
      </c>
      <c r="G18" s="26"/>
      <c r="H18" s="26" t="str">
        <f t="shared" si="3"/>
        <v>2,87 ± 0,42</v>
      </c>
      <c r="I18" s="26"/>
      <c r="K18" s="23">
        <v>25</v>
      </c>
      <c r="L18" s="24" t="s">
        <v>56</v>
      </c>
      <c r="M18" s="24" t="s">
        <v>57</v>
      </c>
      <c r="N18" s="24" t="s">
        <v>58</v>
      </c>
      <c r="O18" s="24" t="s">
        <v>59</v>
      </c>
    </row>
    <row r="19" spans="1:15" ht="23.25" x14ac:dyDescent="0.35">
      <c r="A19" s="3">
        <v>30</v>
      </c>
      <c r="B19" s="26" t="str">
        <f t="shared" si="0"/>
        <v>6,78 ± 0,29</v>
      </c>
      <c r="C19" s="26"/>
      <c r="D19" s="26" t="str">
        <f t="shared" si="1"/>
        <v>3,84 ± 0,17</v>
      </c>
      <c r="E19" s="26"/>
      <c r="F19" s="26" t="str">
        <f t="shared" si="2"/>
        <v>1,76 ± 0,33</v>
      </c>
      <c r="G19" s="26"/>
      <c r="H19" s="26" t="str">
        <f t="shared" si="3"/>
        <v>2,91 ± 0,44</v>
      </c>
      <c r="I19" s="26"/>
      <c r="K19" s="23">
        <v>30</v>
      </c>
      <c r="L19" s="24" t="s">
        <v>60</v>
      </c>
      <c r="M19" s="24" t="s">
        <v>61</v>
      </c>
      <c r="N19" s="24" t="s">
        <v>62</v>
      </c>
      <c r="O19" s="24" t="s">
        <v>63</v>
      </c>
    </row>
    <row r="20" spans="1:15" ht="23.25" x14ac:dyDescent="0.35">
      <c r="A20" s="3">
        <v>35</v>
      </c>
      <c r="B20" s="26" t="str">
        <f t="shared" si="0"/>
        <v>6,9 ± 0,29</v>
      </c>
      <c r="C20" s="26"/>
      <c r="D20" s="26" t="str">
        <f t="shared" si="1"/>
        <v>3,93 ± 0,16</v>
      </c>
      <c r="E20" s="26"/>
      <c r="F20" s="26" t="str">
        <f t="shared" si="2"/>
        <v>1,76 ± 0,33</v>
      </c>
      <c r="G20" s="26"/>
      <c r="H20" s="26" t="str">
        <f t="shared" si="3"/>
        <v>2,94 ± 0,44</v>
      </c>
      <c r="I20" s="26"/>
      <c r="K20" s="23">
        <v>35</v>
      </c>
      <c r="L20" s="24" t="s">
        <v>64</v>
      </c>
      <c r="M20" s="24" t="s">
        <v>65</v>
      </c>
      <c r="N20" s="24" t="s">
        <v>62</v>
      </c>
      <c r="O20" s="24" t="s">
        <v>66</v>
      </c>
    </row>
    <row r="21" spans="1:15" ht="23.25" x14ac:dyDescent="0.35">
      <c r="A21" s="3">
        <v>40</v>
      </c>
      <c r="B21" s="26" t="str">
        <f t="shared" si="0"/>
        <v>6,98 ± 0,3</v>
      </c>
      <c r="C21" s="26"/>
      <c r="D21" s="26" t="str">
        <f t="shared" si="1"/>
        <v>3,98 ± 0,17</v>
      </c>
      <c r="E21" s="26"/>
      <c r="F21" s="26" t="str">
        <f t="shared" si="2"/>
        <v>1,75 ± 0,35</v>
      </c>
      <c r="G21" s="26"/>
      <c r="H21" s="26" t="str">
        <f t="shared" si="3"/>
        <v>2,96 ± 0,46</v>
      </c>
      <c r="I21" s="26"/>
      <c r="K21" s="23">
        <v>40</v>
      </c>
      <c r="L21" s="24" t="s">
        <v>67</v>
      </c>
      <c r="M21" s="24" t="s">
        <v>68</v>
      </c>
      <c r="N21" s="24" t="s">
        <v>69</v>
      </c>
      <c r="O21" s="24" t="s">
        <v>70</v>
      </c>
    </row>
    <row r="22" spans="1:15" ht="23.25" x14ac:dyDescent="0.35">
      <c r="A22" s="3">
        <v>45</v>
      </c>
      <c r="B22" s="26" t="str">
        <f t="shared" si="0"/>
        <v>6,97 ± 0,31</v>
      </c>
      <c r="C22" s="26"/>
      <c r="D22" s="26" t="str">
        <f t="shared" si="1"/>
        <v>3,99 ± 0,17</v>
      </c>
      <c r="E22" s="26"/>
      <c r="F22" s="26" t="str">
        <f t="shared" si="2"/>
        <v>1,75 ± 0,36</v>
      </c>
      <c r="G22" s="26"/>
      <c r="H22" s="26" t="str">
        <f t="shared" si="3"/>
        <v>2,96 ± 0,47</v>
      </c>
      <c r="I22" s="26"/>
      <c r="K22" s="23">
        <v>45</v>
      </c>
      <c r="L22" s="24" t="s">
        <v>71</v>
      </c>
      <c r="M22" s="24" t="s">
        <v>72</v>
      </c>
      <c r="N22" s="24" t="s">
        <v>73</v>
      </c>
      <c r="O22" s="24" t="s">
        <v>74</v>
      </c>
    </row>
    <row r="23" spans="1:15" ht="23.25" x14ac:dyDescent="0.35">
      <c r="A23" s="3" t="s">
        <v>13</v>
      </c>
      <c r="B23" s="26" t="str">
        <f t="shared" si="0"/>
        <v>6,58 ± 0,27</v>
      </c>
      <c r="C23" s="26"/>
      <c r="D23" s="26" t="str">
        <f t="shared" si="1"/>
        <v>3,76 ± 0,17</v>
      </c>
      <c r="E23" s="26"/>
      <c r="F23" s="26" t="str">
        <f t="shared" si="2"/>
        <v>1,75 ± 0,32</v>
      </c>
      <c r="G23" s="26"/>
      <c r="H23" s="26" t="str">
        <f t="shared" si="3"/>
        <v>2,86 ± 0,42</v>
      </c>
      <c r="I23" s="26"/>
      <c r="K23" s="23" t="s">
        <v>13</v>
      </c>
      <c r="L23" s="24" t="s">
        <v>75</v>
      </c>
      <c r="M23" s="24" t="s">
        <v>76</v>
      </c>
      <c r="N23" s="24" t="s">
        <v>43</v>
      </c>
      <c r="O23" s="24" t="s">
        <v>77</v>
      </c>
    </row>
  </sheetData>
  <mergeCells count="45">
    <mergeCell ref="B14:C14"/>
    <mergeCell ref="D14:E14"/>
    <mergeCell ref="F14:G14"/>
    <mergeCell ref="H14:I14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H20:I20"/>
    <mergeCell ref="B21:C21"/>
    <mergeCell ref="D21:E21"/>
    <mergeCell ref="F21:G21"/>
    <mergeCell ref="H21:I21"/>
    <mergeCell ref="K12:O12"/>
    <mergeCell ref="B23:C23"/>
    <mergeCell ref="D23:E23"/>
    <mergeCell ref="F23:G23"/>
    <mergeCell ref="H23:I23"/>
    <mergeCell ref="B13:C13"/>
    <mergeCell ref="D13:E13"/>
    <mergeCell ref="F13:G13"/>
    <mergeCell ref="H13:I13"/>
    <mergeCell ref="B22:C22"/>
    <mergeCell ref="D22:E22"/>
    <mergeCell ref="F22:G22"/>
    <mergeCell ref="H22:I22"/>
    <mergeCell ref="B20:C20"/>
    <mergeCell ref="D20:E20"/>
    <mergeCell ref="F20:G2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L g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G 4 X B 6 6 o A A A D 3 A A A A E g A A A E N v b m Z p Z y 9 Q Y W N r Y W d l L n h t b I S P s Q 6 C M B i E d x P f g X S n L X U j P 2 V g l W h i Y l w b a K C x t I Y W y 7 s 5 + E i + g h B F 3 R z v 7 k v u 7 n G 7 Q z 5 2 O r r K 3 i l r M p R g i i L n h a m F t k Z m y F i U 8 / U K 9 q I 6 i 0 Z G E 2 1 c O r o 6 Q 6 3 3 l 5 S Q E A I O G 2 z 7 h j B K E 3 I q t 4 e q l Z 1 A H 1 j 9 h 2 N l 5 t p K I g 7 H 1 x r O c E I Z Z n Q a B W Q x o V T m C 7 A p m 9 M f E 4 p B + 6 G X X L q 4 2 A F Z J J D 3 B / 4 E A A D / / w M A U E s D B B Q A A g A I A A A A I Q A d e m F i y g E A A L U M A A A T A A A A R m 9 y b X V s Y X M v U 2 V j d G l v b j E u b e y W w W v b M B T G 7 4 H 8 D 0 K 9 O C A M z Z Y d N n z w 7 I w V 5 i S r 3 U K p R 5 D t t 0 w g 6 w V J L s 5 C / / f J 8 0 a X L j v s F I / F F 8 m f P n + 8 J 3 5 I N l B a g Y q k / X j 5 Z j w a j 8 w X r q E i U b a + X a 3 T m y Q J r + 9 I Q C T Y 8 Y i 4 Z 6 n F B p R T I v P g x 1 g 2 N S j r v R M S / A i V d S / G o 9 H r / M a A N n n E N U r y l m s N m u c J o o I d i T V u C 2 y f L X 4 Q q m m n o e I l q o r n 4 Q Z S 2 1 S 7 / K A S 3 7 a W T t h 9 D F L U w o I O K K G M R C i b W p l g x s h c l V g J t Q k u p 7 M p I x 8 b t C 5 o J y F 4 m v o L V 8 e n C e s 7 u q D u G 1 7 A V 1 6 h I V u N N T 4 I N 6 W u y Y w X z r 7 q N A v v g V e u K a / f A k b u f + i h l G n J J d c m s L r 5 N T g T W y Q l r w v h s p / y M s 2 V + Y y 6 7 u v O d l s w 3 h / L Y P s 9 d b v h 2 r T O S C y 0 9 p G R P U 2 A q 5 + i a u o C d C 9 j 1 X m v l H 3 1 0 u + i v 6 s L Z 2 C / y y t 2 E P s 4 G Y + E O l 7 9 c z r S w d C R n u k Y F B 0 X 9 P D 0 8 K Y T e l J I V t f L e B 0 u 4 n W y X C 7 m d 0 e P l B m j l M 1 b q / k t l w 0 Y / 2 q j U A P r Q P m v W E h t d c T b E b I 6 N P 8 d D u m w c U j P O J w K h x c n x u F 8 h f w D V 8 g Q I D n / h Q 4 A k m 8 A A A D / / w M A U E s B A i 0 A F A A G A A g A A A A h A C r d q k D S A A A A N w E A A B M A A A A A A A A A A A A A A A A A A A A A A F t D b 2 5 0 Z W 5 0 X 1 R 5 c G V z X S 5 4 b W x Q S w E C L Q A U A A I A C A A A A C E A G 4 X B 6 6 o A A A D 3 A A A A E g A A A A A A A A A A A A A A A A A L A w A A Q 2 9 u Z m l n L 1 B h Y 2 t h Z 2 U u e G 1 s U E s B A i 0 A F A A C A A g A A A A h A B 1 6 Y W L K A Q A A t Q w A A B M A A A A A A A A A A A A A A A A A 5 Q M A A E Z v c m 1 1 b G F z L 1 N l Y 3 R p b 2 4 x L m 1 Q S w U G A A A A A A M A A w D C A A A A 4 A U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A 4 A A A A A A A A n j g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D V F 9 W U F 9 T V U 1 N Q V J Z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M y 0 x M F Q y M z o y M T o 1 M y 4 y N z Y 1 M D I 2 W i I v P j x F b n R y e S B U e X B l P S J G a W x s Q 2 9 s d W 1 u V H l w Z X M i I F Z h b H V l P S J z Q m d V R E F 3 W T 0 i L z 4 8 R W 5 0 c n k g V H l w Z T 0 i R m l s b E N v b H V t b k 5 h b W V z I i B W Y W x 1 Z T 0 i c 1 s m c X V v d D t B Z 2 U m c X V v d D s s J n F 1 b 3 Q 7 T W V h b i Z x d W 9 0 O y w m c X V v d D t N b 2 R l J n F 1 b 3 Q 7 L C Z x d W 9 0 O 0 5 1 b W I s J n F 1 b 3 Q 7 L C Z x d W 9 0 O 1 A s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1 R f V l B f U 1 V N T U F S W S 9 B d X R v U m V t b 3 Z l Z E N v b H V t b n M x L n t B Z 2 U s M H 0 m c X V v d D s s J n F 1 b 3 Q 7 U 2 V j d G l v b j E v Q 1 R f V l B f U 1 V N T U F S W S 9 B d X R v U m V t b 3 Z l Z E N v b H V t b n M x L n t N Z W F u L D F 9 J n F 1 b 3 Q 7 L C Z x d W 9 0 O 1 N l Y 3 R p b 2 4 x L 0 N U X 1 Z Q X 1 N V T U 1 B U l k v Q X V 0 b 1 J l b W 9 2 Z W R D b 2 x 1 b W 5 z M S 5 7 T W 9 k Z S w y f S Z x d W 9 0 O y w m c X V v d D t T Z W N 0 a W 9 u M S 9 D V F 9 W U F 9 T V U 1 N Q V J Z L 0 F 1 d G 9 S Z W 1 v d m V k Q 2 9 s d W 1 u c z E u e 0 5 1 b W I s L D N 9 J n F 1 b 3 Q 7 L C Z x d W 9 0 O 1 N l Y 3 R p b 2 4 x L 0 N U X 1 Z Q X 1 N V T U 1 B U l k v Q X V 0 b 1 J l b W 9 2 Z W R D b 2 x 1 b W 5 z M S 5 7 U C w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Q 1 R f V l B f U 1 V N T U F S W S 9 B d X R v U m V t b 3 Z l Z E N v b H V t b n M x L n t B Z 2 U s M H 0 m c X V v d D s s J n F 1 b 3 Q 7 U 2 V j d G l v b j E v Q 1 R f V l B f U 1 V N T U F S W S 9 B d X R v U m V t b 3 Z l Z E N v b H V t b n M x L n t N Z W F u L D F 9 J n F 1 b 3 Q 7 L C Z x d W 9 0 O 1 N l Y 3 R p b 2 4 x L 0 N U X 1 Z Q X 1 N V T U 1 B U l k v Q X V 0 b 1 J l b W 9 2 Z W R D b 2 x 1 b W 5 z M S 5 7 T W 9 k Z S w y f S Z x d W 9 0 O y w m c X V v d D t T Z W N 0 a W 9 u M S 9 D V F 9 W U F 9 T V U 1 N Q V J Z L 0 F 1 d G 9 S Z W 1 v d m V k Q 2 9 s d W 1 u c z E u e 0 5 1 b W I s L D N 9 J n F 1 b 3 Q 7 L C Z x d W 9 0 O 1 N l Y 3 R p b 2 4 x L 0 N U X 1 Z Q X 1 N V T U 1 B U l k v Q X V 0 b 1 J l b W 9 2 Z W R D b 2 x 1 b W 5 z M S 5 7 U C w s N H 0 m c X V v d D t d L C Z x d W 9 0 O 1 J l b G F 0 a W 9 u c 2 h p c E l u Z m 8 m c X V v d D s 6 W 1 1 9 I i 8 + P E V u d H J 5 I F R 5 c G U 9 I l J l c 3 V s d F R 5 c G U i I F Z h b H V l P S J z R X h j Z X B 0 a W 9 u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D V F 9 W U 1 9 T V U 1 N Q V J Z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M y 0 x M F Q y M z o y M j o x N S 4 5 O D M 0 M T M 2 W i I v P j x F b n R y e S B U e X B l P S J G a W x s Q 2 9 s d W 1 u V H l w Z X M i I F Z h b H V l P S J z Q m d V R E F 3 W T 0 i L z 4 8 R W 5 0 c n k g V H l w Z T 0 i R m l s b E N v b H V t b k 5 h b W V z I i B W Y W x 1 Z T 0 i c 1 s m c X V v d D t B Z 2 U m c X V v d D s s J n F 1 b 3 Q 7 T W V h b i Z x d W 9 0 O y w m c X V v d D t N b 2 R l J n F 1 b 3 Q 7 L C Z x d W 9 0 O 0 5 1 b W I s J n F 1 b 3 Q 7 L C Z x d W 9 0 O 1 A s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1 R f V l N f U 1 V N T U F S W S 9 B d X R v U m V t b 3 Z l Z E N v b H V t b n M x L n t B Z 2 U s M H 0 m c X V v d D s s J n F 1 b 3 Q 7 U 2 V j d G l v b j E v Q 1 R f V l N f U 1 V N T U F S W S 9 B d X R v U m V t b 3 Z l Z E N v b H V t b n M x L n t N Z W F u L D F 9 J n F 1 b 3 Q 7 L C Z x d W 9 0 O 1 N l Y 3 R p b 2 4 x L 0 N U X 1 Z T X 1 N V T U 1 B U l k v Q X V 0 b 1 J l b W 9 2 Z W R D b 2 x 1 b W 5 z M S 5 7 T W 9 k Z S w y f S Z x d W 9 0 O y w m c X V v d D t T Z W N 0 a W 9 u M S 9 D V F 9 W U 1 9 T V U 1 N Q V J Z L 0 F 1 d G 9 S Z W 1 v d m V k Q 2 9 s d W 1 u c z E u e 0 5 1 b W I s L D N 9 J n F 1 b 3 Q 7 L C Z x d W 9 0 O 1 N l Y 3 R p b 2 4 x L 0 N U X 1 Z T X 1 N V T U 1 B U l k v Q X V 0 b 1 J l b W 9 2 Z W R D b 2 x 1 b W 5 z M S 5 7 U C w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Q 1 R f V l N f U 1 V N T U F S W S 9 B d X R v U m V t b 3 Z l Z E N v b H V t b n M x L n t B Z 2 U s M H 0 m c X V v d D s s J n F 1 b 3 Q 7 U 2 V j d G l v b j E v Q 1 R f V l N f U 1 V N T U F S W S 9 B d X R v U m V t b 3 Z l Z E N v b H V t b n M x L n t N Z W F u L D F 9 J n F 1 b 3 Q 7 L C Z x d W 9 0 O 1 N l Y 3 R p b 2 4 x L 0 N U X 1 Z T X 1 N V T U 1 B U l k v Q X V 0 b 1 J l b W 9 2 Z W R D b 2 x 1 b W 5 z M S 5 7 T W 9 k Z S w y f S Z x d W 9 0 O y w m c X V v d D t T Z W N 0 a W 9 u M S 9 D V F 9 W U 1 9 T V U 1 N Q V J Z L 0 F 1 d G 9 S Z W 1 v d m V k Q 2 9 s d W 1 u c z E u e 0 5 1 b W I s L D N 9 J n F 1 b 3 Q 7 L C Z x d W 9 0 O 1 N l Y 3 R p b 2 4 x L 0 N U X 1 Z T X 1 N V T U 1 B U l k v Q X V 0 b 1 J l b W 9 2 Z W R D b 2 x 1 b W 5 z M S 5 7 U C w s N H 0 m c X V v d D t d L C Z x d W 9 0 O 1 J l b G F 0 a W 9 u c 2 h p c E l u Z m 8 m c X V v d D s 6 W 1 1 9 I i 8 + P E V u d H J 5 I F R 5 c G U 9 I l J l c 3 V s d F R 5 c G U i I F Z h b H V l P S J z R X h j Z X B 0 a W 9 u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D V F 9 W U F 9 T V U 1 N Q V J Z J T I w K D I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c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M y 0 x N 1 Q x O T o 1 N T o 1 N y 4 0 N z A 5 M j g 3 W i I v P j x F b n R y e S B U e X B l P S J G a W x s Q 2 9 s d W 1 u V H l w Z X M i I F Z h b H V l P S J z Q m d V R E J R T T 0 i L z 4 8 R W 5 0 c n k g V H l w Z T 0 i R m l s b E N v b H V t b k 5 h b W V z I i B W Y W x 1 Z T 0 i c 1 s m c X V v d D t B Z 2 U m c X V v d D s s J n F 1 b 3 Q 7 T W V h b i Z x d W 9 0 O y w m c X V v d D t N b 2 R l J n F 1 b 3 Q 7 L C Z x d W 9 0 O 1 N 0 Z C Z x d W 9 0 O y w m c X V v d D t O d W 1 i U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U X 1 Z Q X 1 N V T U 1 B U l k g K D I p L 0 F 1 d G 9 S Z W 1 v d m V k Q 2 9 s d W 1 u c z E u e 0 F n Z S w w f S Z x d W 9 0 O y w m c X V v d D t T Z W N 0 a W 9 u M S 9 D V F 9 W U F 9 T V U 1 N Q V J Z I C g y K S 9 B d X R v U m V t b 3 Z l Z E N v b H V t b n M x L n t N Z W F u L D F 9 J n F 1 b 3 Q 7 L C Z x d W 9 0 O 1 N l Y 3 R p b 2 4 x L 0 N U X 1 Z Q X 1 N V T U 1 B U l k g K D I p L 0 F 1 d G 9 S Z W 1 v d m V k Q 2 9 s d W 1 u c z E u e 0 1 v Z G U s M n 0 m c X V v d D s s J n F 1 b 3 Q 7 U 2 V j d G l v b j E v Q 1 R f V l B f U 1 V N T U F S W S A o M i k v Q X V 0 b 1 J l b W 9 2 Z W R D b 2 x 1 b W 5 z M S 5 7 U 3 R k L D N 9 J n F 1 b 3 Q 7 L C Z x d W 9 0 O 1 N l Y 3 R p b 2 4 x L 0 N U X 1 Z Q X 1 N V T U 1 B U l k g K D I p L 0 F 1 d G 9 S Z W 1 v d m V k Q 2 9 s d W 1 u c z E u e 0 5 1 b W J Q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0 N U X 1 Z Q X 1 N V T U 1 B U l k g K D I p L 0 F 1 d G 9 S Z W 1 v d m V k Q 2 9 s d W 1 u c z E u e 0 F n Z S w w f S Z x d W 9 0 O y w m c X V v d D t T Z W N 0 a W 9 u M S 9 D V F 9 W U F 9 T V U 1 N Q V J Z I C g y K S 9 B d X R v U m V t b 3 Z l Z E N v b H V t b n M x L n t N Z W F u L D F 9 J n F 1 b 3 Q 7 L C Z x d W 9 0 O 1 N l Y 3 R p b 2 4 x L 0 N U X 1 Z Q X 1 N V T U 1 B U l k g K D I p L 0 F 1 d G 9 S Z W 1 v d m V k Q 2 9 s d W 1 u c z E u e 0 1 v Z G U s M n 0 m c X V v d D s s J n F 1 b 3 Q 7 U 2 V j d G l v b j E v Q 1 R f V l B f U 1 V N T U F S W S A o M i k v Q X V 0 b 1 J l b W 9 2 Z W R D b 2 x 1 b W 5 z M S 5 7 U 3 R k L D N 9 J n F 1 b 3 Q 7 L C Z x d W 9 0 O 1 N l Y 3 R p b 2 4 x L 0 N U X 1 Z Q X 1 N V T U 1 B U l k g K D I p L 0 F 1 d G 9 S Z W 1 v d m V k Q 2 9 s d W 1 u c z E u e 0 5 1 b W J Q L D R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D V F 9 W U 1 9 T V U 1 N Q V J Z J T I w K D I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c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M y 0 x N 1 Q x O T o 1 O T o z M S 4 z N z g 4 M D g z W i I v P j x F b n R y e S B U e X B l P S J G a W x s Q 2 9 s d W 1 u V H l w Z X M i I F Z h b H V l P S J z Q m d V R E J R T T 0 i L z 4 8 R W 5 0 c n k g V H l w Z T 0 i R m l s b E N v b H V t b k 5 h b W V z I i B W Y W x 1 Z T 0 i c 1 s m c X V v d D t B Z 2 U m c X V v d D s s J n F 1 b 3 Q 7 T W V h b i Z x d W 9 0 O y w m c X V v d D t N b 2 R l J n F 1 b 3 Q 7 L C Z x d W 9 0 O 1 N 0 Z C Z x d W 9 0 O y w m c X V v d D t O d W 1 i U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U X 1 Z T X 1 N V T U 1 B U l k g K D I p L 0 F 1 d G 9 S Z W 1 v d m V k Q 2 9 s d W 1 u c z E u e 0 F n Z S w w f S Z x d W 9 0 O y w m c X V v d D t T Z W N 0 a W 9 u M S 9 D V F 9 W U 1 9 T V U 1 N Q V J Z I C g y K S 9 B d X R v U m V t b 3 Z l Z E N v b H V t b n M x L n t N Z W F u L D F 9 J n F 1 b 3 Q 7 L C Z x d W 9 0 O 1 N l Y 3 R p b 2 4 x L 0 N U X 1 Z T X 1 N V T U 1 B U l k g K D I p L 0 F 1 d G 9 S Z W 1 v d m V k Q 2 9 s d W 1 u c z E u e 0 1 v Z G U s M n 0 m c X V v d D s s J n F 1 b 3 Q 7 U 2 V j d G l v b j E v Q 1 R f V l N f U 1 V N T U F S W S A o M i k v Q X V 0 b 1 J l b W 9 2 Z W R D b 2 x 1 b W 5 z M S 5 7 U 3 R k L D N 9 J n F 1 b 3 Q 7 L C Z x d W 9 0 O 1 N l Y 3 R p b 2 4 x L 0 N U X 1 Z T X 1 N V T U 1 B U l k g K D I p L 0 F 1 d G 9 S Z W 1 v d m V k Q 2 9 s d W 1 u c z E u e 0 5 1 b W J Q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0 N U X 1 Z T X 1 N V T U 1 B U l k g K D I p L 0 F 1 d G 9 S Z W 1 v d m V k Q 2 9 s d W 1 u c z E u e 0 F n Z S w w f S Z x d W 9 0 O y w m c X V v d D t T Z W N 0 a W 9 u M S 9 D V F 9 W U 1 9 T V U 1 N Q V J Z I C g y K S 9 B d X R v U m V t b 3 Z l Z E N v b H V t b n M x L n t N Z W F u L D F 9 J n F 1 b 3 Q 7 L C Z x d W 9 0 O 1 N l Y 3 R p b 2 4 x L 0 N U X 1 Z T X 1 N V T U 1 B U l k g K D I p L 0 F 1 d G 9 S Z W 1 v d m V k Q 2 9 s d W 1 u c z E u e 0 1 v Z G U s M n 0 m c X V v d D s s J n F 1 b 3 Q 7 U 2 V j d G l v b j E v Q 1 R f V l N f U 1 V N T U F S W S A o M i k v Q X V 0 b 1 J l b W 9 2 Z W R D b 2 x 1 b W 5 z M S 5 7 U 3 R k L D N 9 J n F 1 b 3 Q 7 L C Z x d W 9 0 O 1 N l Y 3 R p b 2 4 x L 0 N U X 1 Z T X 1 N V T U 1 B U l k g K D I p L 0 F 1 d G 9 S Z W 1 v d m V k Q 2 9 s d W 1 u c z E u e 0 5 1 b W J Q L D R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D V F 9 W U 1 9 T V U 1 N Q V J Z J T I w K D M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M y 0 x M F Q y M z o y M j o x N S 4 5 O D M 0 M T M 2 W i I v P j x F b n R y e S B U e X B l P S J G a W x s Q 2 9 s d W 1 u V H l w Z X M i I F Z h b H V l P S J z Q m d V R E F 3 W T 0 i L z 4 8 R W 5 0 c n k g V H l w Z T 0 i R m l s b E N v b H V t b k 5 h b W V z I i B W Y W x 1 Z T 0 i c 1 s m c X V v d D t B Z 2 U m c X V v d D s s J n F 1 b 3 Q 7 T W V h b i Z x d W 9 0 O y w m c X V v d D t N b 2 R l J n F 1 b 3 Q 7 L C Z x d W 9 0 O 0 5 1 b W I s J n F 1 b 3 Q 7 L C Z x d W 9 0 O 1 A s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1 R f V l N f U 1 V N T U F S W S 9 B d X R v U m V t b 3 Z l Z E N v b H V t b n M x L n t B Z 2 U s M H 0 m c X V v d D s s J n F 1 b 3 Q 7 U 2 V j d G l v b j E v Q 1 R f V l N f U 1 V N T U F S W S 9 B d X R v U m V t b 3 Z l Z E N v b H V t b n M x L n t N Z W F u L D F 9 J n F 1 b 3 Q 7 L C Z x d W 9 0 O 1 N l Y 3 R p b 2 4 x L 0 N U X 1 Z T X 1 N V T U 1 B U l k v Q X V 0 b 1 J l b W 9 2 Z W R D b 2 x 1 b W 5 z M S 5 7 T W 9 k Z S w y f S Z x d W 9 0 O y w m c X V v d D t T Z W N 0 a W 9 u M S 9 D V F 9 W U 1 9 T V U 1 N Q V J Z L 0 F 1 d G 9 S Z W 1 v d m V k Q 2 9 s d W 1 u c z E u e 0 5 1 b W I s L D N 9 J n F 1 b 3 Q 7 L C Z x d W 9 0 O 1 N l Y 3 R p b 2 4 x L 0 N U X 1 Z T X 1 N V T U 1 B U l k v Q X V 0 b 1 J l b W 9 2 Z W R D b 2 x 1 b W 5 z M S 5 7 U C w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Q 1 R f V l N f U 1 V N T U F S W S 9 B d X R v U m V t b 3 Z l Z E N v b H V t b n M x L n t B Z 2 U s M H 0 m c X V v d D s s J n F 1 b 3 Q 7 U 2 V j d G l v b j E v Q 1 R f V l N f U 1 V N T U F S W S 9 B d X R v U m V t b 3 Z l Z E N v b H V t b n M x L n t N Z W F u L D F 9 J n F 1 b 3 Q 7 L C Z x d W 9 0 O 1 N l Y 3 R p b 2 4 x L 0 N U X 1 Z T X 1 N V T U 1 B U l k v Q X V 0 b 1 J l b W 9 2 Z W R D b 2 x 1 b W 5 z M S 5 7 T W 9 k Z S w y f S Z x d W 9 0 O y w m c X V v d D t T Z W N 0 a W 9 u M S 9 D V F 9 W U 1 9 T V U 1 N Q V J Z L 0 F 1 d G 9 S Z W 1 v d m V k Q 2 9 s d W 1 u c z E u e 0 5 1 b W I s L D N 9 J n F 1 b 3 Q 7 L C Z x d W 9 0 O 1 N l Y 3 R p b 2 4 x L 0 N U X 1 Z T X 1 N V T U 1 B U l k v Q X V 0 b 1 J l b W 9 2 Z W R D b 2 x 1 b W 5 z M S 5 7 U C w s N H 0 m c X V v d D t d L C Z x d W 9 0 O 1 J l b G F 0 a W 9 u c 2 h p c E l u Z m 8 m c X V v d D s 6 W 1 1 9 I i 8 + P E V u d H J 5 I F R 5 c G U 9 I l J l c 3 V s d F R 5 c G U i I F Z h b H V l P S J z R X h j Z X B 0 a W 9 u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R W 5 0 c n k g V H l w Z T 0 i T G 9 h Z G V k V G 9 B b m F s e X N p c 1 N l c n Z p Y 2 V z I i B W Y W x 1 Z T 0 i b D A i L z 4 8 L 1 N 0 Y W J s Z U V u d H J p Z X M + P C 9 J d G V t P j x J d G V t P j x J d G V t T G 9 j Y X R p b 2 4 + P E l 0 Z W 1 U e X B l P k Z v c m 1 1 b G E 8 L 0 l 0 Z W 1 U e X B l P j x J d G V t U G F 0 a D 5 T Z W N 0 a W 9 u M S 9 D V F 9 W U F 9 T V U 1 N Q V J Z J T I w K D M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M y 0 x M F Q y M z o y M T o 1 M y 4 y N z Y 1 M D I 2 W i I v P j x F b n R y e S B U e X B l P S J G a W x s Q 2 9 s d W 1 u V H l w Z X M i I F Z h b H V l P S J z Q m d V R E F 3 W T 0 i L z 4 8 R W 5 0 c n k g V H l w Z T 0 i R m l s b E N v b H V t b k 5 h b W V z I i B W Y W x 1 Z T 0 i c 1 s m c X V v d D t B Z 2 U m c X V v d D s s J n F 1 b 3 Q 7 T W V h b i Z x d W 9 0 O y w m c X V v d D t N b 2 R l J n F 1 b 3 Q 7 L C Z x d W 9 0 O 0 5 1 b W I s J n F 1 b 3 Q 7 L C Z x d W 9 0 O 1 A s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1 R f V l B f U 1 V N T U F S W S 9 B d X R v U m V t b 3 Z l Z E N v b H V t b n M x L n t B Z 2 U s M H 0 m c X V v d D s s J n F 1 b 3 Q 7 U 2 V j d G l v b j E v Q 1 R f V l B f U 1 V N T U F S W S 9 B d X R v U m V t b 3 Z l Z E N v b H V t b n M x L n t N Z W F u L D F 9 J n F 1 b 3 Q 7 L C Z x d W 9 0 O 1 N l Y 3 R p b 2 4 x L 0 N U X 1 Z Q X 1 N V T U 1 B U l k v Q X V 0 b 1 J l b W 9 2 Z W R D b 2 x 1 b W 5 z M S 5 7 T W 9 k Z S w y f S Z x d W 9 0 O y w m c X V v d D t T Z W N 0 a W 9 u M S 9 D V F 9 W U F 9 T V U 1 N Q V J Z L 0 F 1 d G 9 S Z W 1 v d m V k Q 2 9 s d W 1 u c z E u e 0 5 1 b W I s L D N 9 J n F 1 b 3 Q 7 L C Z x d W 9 0 O 1 N l Y 3 R p b 2 4 x L 0 N U X 1 Z Q X 1 N V T U 1 B U l k v Q X V 0 b 1 J l b W 9 2 Z W R D b 2 x 1 b W 5 z M S 5 7 U C w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Q 1 R f V l B f U 1 V N T U F S W S 9 B d X R v U m V t b 3 Z l Z E N v b H V t b n M x L n t B Z 2 U s M H 0 m c X V v d D s s J n F 1 b 3 Q 7 U 2 V j d G l v b j E v Q 1 R f V l B f U 1 V N T U F S W S 9 B d X R v U m V t b 3 Z l Z E N v b H V t b n M x L n t N Z W F u L D F 9 J n F 1 b 3 Q 7 L C Z x d W 9 0 O 1 N l Y 3 R p b 2 4 x L 0 N U X 1 Z Q X 1 N V T U 1 B U l k v Q X V 0 b 1 J l b W 9 2 Z W R D b 2 x 1 b W 5 z M S 5 7 T W 9 k Z S w y f S Z x d W 9 0 O y w m c X V v d D t T Z W N 0 a W 9 u M S 9 D V F 9 W U F 9 T V U 1 N Q V J Z L 0 F 1 d G 9 S Z W 1 v d m V k Q 2 9 s d W 1 u c z E u e 0 5 1 b W I s L D N 9 J n F 1 b 3 Q 7 L C Z x d W 9 0 O 1 N l Y 3 R p b 2 4 x L 0 N U X 1 Z Q X 1 N V T U 1 B U l k v Q X V 0 b 1 J l b W 9 2 Z W R D b 2 x 1 b W 5 z M S 5 7 U C w s N H 0 m c X V v d D t d L C Z x d W 9 0 O 1 J l b G F 0 a W 9 u c 2 h p c E l u Z m 8 m c X V v d D s 6 W 1 1 9 I i 8 + P E V u d H J 5 I F R 5 c G U 9 I l J l c 3 V s d F R 5 c G U i I F Z h b H V l P S J z R X h j Z X B 0 a W 9 u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D V F 9 W U F 9 T V U 1 N Q V J Z L 0 9 y a W d l b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1 R f V l B f U 1 V N T U F S W S 9 F b m N h Y m V 6 Y W R v c y U y M H B y b 2 1 v d m l k b 3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N U X 1 Z Q X 1 N V T U 1 B U l k v V G l w b y U y M G N h b W J p Y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D V F 9 W U 1 9 T V U 1 N Q V J Z L 0 9 y a W d l b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1 R f V l N f U 1 V N T U F S W S 9 F b m N h Y m V 6 Y W R v c y U y M H B y b 2 1 v d m l k b 3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N U X 1 Z T X 1 N V T U 1 B U l k v V G l w b y U y M G N h b W J p Y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D V F 9 W U F 9 T V U 1 N Q V J Z J T I w K D I p L 0 9 y a W d l b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1 R f V l B f U 1 V N T U F S W S U y M C g y K S 9 F b m N h Y m V 6 Y W R v c y U y M H B y b 2 1 v d m l k b 3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N U X 1 Z Q X 1 N V T U 1 B U l k l M j A o M i k v V G l w b y U y M G N h b W J p Y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D V F 9 W U 1 9 T V U 1 N Q V J Z J T I w K D I p L 0 9 y a W d l b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1 R f V l N f U 1 V N T U F S W S U y M C g y K S 9 F b m N h Y m V 6 Y W R v c y U y M H B y b 2 1 v d m l k b 3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N U X 1 Z T X 1 N V T U 1 B U l k l M j A o M i k v V G l w b y U y M G N h b W J p Y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D V F 9 W U 1 9 T V U 1 N Q V J Z J T I w K D M p L 0 9 y a W d l b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1 R f V l N f U 1 V N T U F S W S U y M C g z K S 9 F b m N h Y m V 6 Y W R v c y U y M H B y b 2 1 v d m l k b 3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N U X 1 Z T X 1 N V T U 1 B U l k l M j A o M y k v V G l w b y U y M G N h b W J p Y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D V F 9 W U F 9 T V U 1 N Q V J Z J T I w K D M p L 0 9 y a W d l b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1 R f V l B f U 1 V N T U F S W S U y M C g z K S 9 F b m N h Y m V 6 Y W R v c y U y M H B y b 2 1 v d m l k b 3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N U X 1 Z Q X 1 N V T U 1 B U l k l M j A o M y k v V G l w b y U y M G N h b W J p Y W R v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j n 8 x I x v V V Q b t b I Y t N 9 O n A A A A A A A I A A A A A A B B m A A A A A Q A A I A A A A M 1 2 Z t y V p 2 k R h 3 5 f I k 1 y F y b z + N S K q 4 y K 9 8 u X 5 M o p J D + v A A A A A A 6 A A A A A A g A A I A A A A D L x 1 c A B B B 8 j E p V B 5 g l r 4 j g i / J d 4 U L T o 0 Q k R f p t y F t Z x U A A A A H G J r t L y + q t 4 B Q T l 1 b P s S o 4 c a u Q 3 l V 4 / 0 H K U v N P / T 6 g L K d D 6 k R I M A I n f C n V x r G 5 J D p w W 8 h W 6 t Z 9 c 7 h r p F W l u x B 1 G O m 8 G w k 2 9 R u i i 6 f W P 9 B + V Q A A A A H V D H l C Z n G t 7 H 1 Q B m N o K M h 8 3 T X B S L l p B F h H 7 r v T d V g z 2 V S k u 2 0 4 Q Q z / W B c d 5 j J x b y O C r K T B X x I + 1 M y 1 r N s L Q W H w = < / D a t a M a s h u p > 
</file>

<file path=customXml/itemProps1.xml><?xml version="1.0" encoding="utf-8"?>
<ds:datastoreItem xmlns:ds="http://schemas.openxmlformats.org/officeDocument/2006/customXml" ds:itemID="{E9748B4B-B0F7-4765-A001-393306FAC56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MCE</vt:lpstr>
      <vt:lpstr>PAL</vt:lpstr>
      <vt:lpstr>NEO</vt:lpstr>
      <vt:lpstr>MES</vt:lpstr>
      <vt:lpstr>PAP</vt:lpstr>
      <vt:lpstr>ARC</vt:lpstr>
      <vt:lpstr>ALLAges</vt:lpstr>
      <vt:lpstr>ALLAges_AreaWeight</vt:lpstr>
      <vt:lpstr>AAGES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Barrera</dc:creator>
  <cp:lastModifiedBy>Carolina Barrera</cp:lastModifiedBy>
  <dcterms:created xsi:type="dcterms:W3CDTF">2022-03-10T23:20:39Z</dcterms:created>
  <dcterms:modified xsi:type="dcterms:W3CDTF">2023-07-31T16:45:23Z</dcterms:modified>
</cp:coreProperties>
</file>